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tabRatio="774" activeTab="7"/>
  </bookViews>
  <sheets>
    <sheet name="総括表A（基礎情報）" sheetId="1" r:id="rId1"/>
    <sheet name="総括表B（執行実績等）" sheetId="2" r:id="rId2"/>
    <sheet name="001" sheetId="3" r:id="rId3"/>
    <sheet name="002" sheetId="4" r:id="rId4"/>
    <sheet name="003" sheetId="5" r:id="rId5"/>
    <sheet name="004" sheetId="6" r:id="rId6"/>
    <sheet name="005" sheetId="7" r:id="rId7"/>
    <sheet name="006" sheetId="8" r:id="rId8"/>
    <sheet name="007" sheetId="9" r:id="rId9"/>
    <sheet name="008" sheetId="10" r:id="rId10"/>
    <sheet name="009" sheetId="11" r:id="rId11"/>
    <sheet name="010" sheetId="12" r:id="rId12"/>
    <sheet name="011" sheetId="13" r:id="rId13"/>
    <sheet name="012" sheetId="14" r:id="rId14"/>
    <sheet name="013" sheetId="15" r:id="rId15"/>
    <sheet name="014" sheetId="16" r:id="rId16"/>
    <sheet name="015" sheetId="17" r:id="rId17"/>
    <sheet name="016" sheetId="18" r:id="rId18"/>
    <sheet name="017" sheetId="19" r:id="rId19"/>
    <sheet name="018" sheetId="20" r:id="rId20"/>
    <sheet name="019" sheetId="21" r:id="rId21"/>
    <sheet name="020" sheetId="22" r:id="rId22"/>
    <sheet name="021" sheetId="23" r:id="rId23"/>
    <sheet name="022" sheetId="24" r:id="rId24"/>
  </sheets>
  <definedNames>
    <definedName name="_1" localSheetId="7">#REF!</definedName>
    <definedName name="_1">#REF!</definedName>
    <definedName name="aaa" localSheetId="7">#REF!</definedName>
    <definedName name="aaa">#REF!</definedName>
    <definedName name="_xlnm.Print_Area" localSheetId="2">'001'!$A$1:$X$122</definedName>
    <definedName name="_xlnm.Print_Area" localSheetId="3">'002'!$A$1:$X$37</definedName>
    <definedName name="_xlnm.Print_Area" localSheetId="4">'003'!$A$1:$X$34</definedName>
    <definedName name="_xlnm.Print_Area" localSheetId="5">'004'!$A$1:$X$62</definedName>
    <definedName name="_xlnm.Print_Area" localSheetId="6">'005'!$A$1:$X$28</definedName>
    <definedName name="_xlnm.Print_Area" localSheetId="7">'006'!$A$1:$X$42</definedName>
    <definedName name="_xlnm.Print_Area" localSheetId="8">'007'!$A$1:$X$19</definedName>
    <definedName name="_xlnm.Print_Area" localSheetId="9">'008'!$A$1:$X$22</definedName>
    <definedName name="_xlnm.Print_Area" localSheetId="10">'009'!$A$1:$X$19</definedName>
    <definedName name="_xlnm.Print_Area" localSheetId="11">'010'!$A$1:$X$28</definedName>
    <definedName name="_xlnm.Print_Area" localSheetId="12">'011'!$A$1:$X$11</definedName>
    <definedName name="_xlnm.Print_Area" localSheetId="13">'012'!$A$1:$X$11</definedName>
    <definedName name="_xlnm.Print_Area" localSheetId="14">'013'!$A$1:$X$30</definedName>
    <definedName name="_xlnm.Print_Area" localSheetId="15">'014'!$A$1:$X$25</definedName>
    <definedName name="_xlnm.Print_Area" localSheetId="16">'015'!$A$1:$X$24</definedName>
    <definedName name="_xlnm.Print_Area" localSheetId="17">'016'!$A$1:$X$24</definedName>
    <definedName name="_xlnm.Print_Area" localSheetId="18">'017'!$A$1:$X$11</definedName>
    <definedName name="_xlnm.Print_Area" localSheetId="19">'018'!$A$1:$X$22</definedName>
    <definedName name="_xlnm.Print_Area" localSheetId="20">'019'!$A$1:$X$22</definedName>
    <definedName name="_xlnm.Print_Area" localSheetId="21">'020'!$A$1:$X$22</definedName>
    <definedName name="_xlnm.Print_Area" localSheetId="22">'021'!$A$1:$X$62</definedName>
    <definedName name="_xlnm.Print_Area" localSheetId="23">'022'!$A$1:$X$26</definedName>
    <definedName name="_xlnm.Print_Area" localSheetId="0">'総括表A（基礎情報）'!$A$1:$S$27</definedName>
    <definedName name="_xlnm.Print_Area" localSheetId="1">'総括表B（執行実績等）'!$A$1:$Y$64</definedName>
    <definedName name="_xlnm.Print_Titles" localSheetId="2">'001'!$1:$7</definedName>
    <definedName name="_xlnm.Print_Titles" localSheetId="7">'006'!$2:$7</definedName>
    <definedName name="_xlnm.Print_Titles" localSheetId="0">'総括表A（基礎情報）'!$1:$4</definedName>
    <definedName name="_xlnm.Print_Titles" localSheetId="1">'総括表B（執行実績等）'!$1:$7</definedName>
    <definedName name="お" localSheetId="7">#REF!</definedName>
    <definedName name="お">#REF!</definedName>
  </definedNames>
  <calcPr fullCalcOnLoad="1"/>
</workbook>
</file>

<file path=xl/comments8.xml><?xml version="1.0" encoding="utf-8"?>
<comments xmlns="http://schemas.openxmlformats.org/spreadsheetml/2006/main">
  <authors>
    <author>厚生労働省ネットワークシステム</author>
  </authors>
  <commentList>
    <comment ref="P5" authorId="0">
      <text>
        <r>
          <rPr>
            <b/>
            <sz val="9"/>
            <rFont val="ＭＳ Ｐゴシック"/>
            <family val="3"/>
          </rPr>
          <t>四半期報告（平成28年度第4四半期分）の数値</t>
        </r>
      </text>
    </comment>
  </commentList>
</comments>
</file>

<file path=xl/sharedStrings.xml><?xml version="1.0" encoding="utf-8"?>
<sst xmlns="http://schemas.openxmlformats.org/spreadsheetml/2006/main" count="2812" uniqueCount="564">
  <si>
    <t>事業終了予定時期</t>
  </si>
  <si>
    <t>事業形態</t>
  </si>
  <si>
    <t>債務保証</t>
  </si>
  <si>
    <t>出資</t>
  </si>
  <si>
    <t>番
号</t>
  </si>
  <si>
    <t>うち
国費相当額</t>
  </si>
  <si>
    <t>収　入（ｂ）</t>
  </si>
  <si>
    <t>支　出（ｃ）</t>
  </si>
  <si>
    <t>金額</t>
  </si>
  <si>
    <t>貸付</t>
  </si>
  <si>
    <t>補助等</t>
  </si>
  <si>
    <t>（件数）</t>
  </si>
  <si>
    <t>調査等、
その他</t>
  </si>
  <si>
    <t>取崩し型</t>
  </si>
  <si>
    <t>補助</t>
  </si>
  <si>
    <t>成果実績</t>
  </si>
  <si>
    <t>目標値</t>
  </si>
  <si>
    <t>達成度</t>
  </si>
  <si>
    <t>合　　　計</t>
  </si>
  <si>
    <t>備　　考</t>
  </si>
  <si>
    <t>活動指標</t>
  </si>
  <si>
    <t>活動実績</t>
  </si>
  <si>
    <t>成果目標</t>
  </si>
  <si>
    <t>成果目標及び成果実績</t>
  </si>
  <si>
    <t>活動指標及び活動実績</t>
  </si>
  <si>
    <t>基金の名称
(基金の造成原資の名称)</t>
  </si>
  <si>
    <t>合　　　計</t>
  </si>
  <si>
    <t>基金方式の必要性</t>
  </si>
  <si>
    <t>当初見込み</t>
  </si>
  <si>
    <t>補助金適正化法適用の有無</t>
  </si>
  <si>
    <t>有</t>
  </si>
  <si>
    <t>当初</t>
  </si>
  <si>
    <t>補正</t>
  </si>
  <si>
    <t>その他</t>
  </si>
  <si>
    <t>（成果指標：　　 ）</t>
  </si>
  <si>
    <t>（単位：　　 　　）</t>
  </si>
  <si>
    <t>運営形態</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</si>
  <si>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</si>
  <si>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</si>
  <si>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</si>
  <si>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</si>
  <si>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</si>
  <si>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</si>
  <si>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</si>
  <si>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</si>
  <si>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</si>
  <si>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</si>
  <si>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</si>
  <si>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</si>
  <si>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国からの資金交付額</t>
  </si>
  <si>
    <t>会計区分（※）</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</si>
  <si>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</si>
  <si>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事務・事業の概要</t>
  </si>
  <si>
    <t>基金造成
年度</t>
  </si>
  <si>
    <t>新規申請受付終了時期</t>
  </si>
  <si>
    <t>目標値</t>
  </si>
  <si>
    <t>東日本大震災復興交付金基金
（東日本大震災復興交付金）</t>
  </si>
  <si>
    <t>Ｈ32年度末</t>
  </si>
  <si>
    <t>未定</t>
  </si>
  <si>
    <t>-</t>
  </si>
  <si>
    <t>地方消費者行政活性化基金
（地方消費者行政活性化交付金）</t>
  </si>
  <si>
    <t>有</t>
  </si>
  <si>
    <t>Ｈ24</t>
  </si>
  <si>
    <t>Ｈ29年度末</t>
  </si>
  <si>
    <t>H29年度末</t>
  </si>
  <si>
    <t>取崩し型</t>
  </si>
  <si>
    <t>補助</t>
  </si>
  <si>
    <t xml:space="preserve">被災４県における食の安全性等に関する消費生活相談対応及び放射性物質測定に必要な体制整備等を行うため、４県からの申請に基づき、各県に造成されている「地方消費者行政活性化基金」を増額するための資金を交付
</t>
  </si>
  <si>
    <t>消費者が食品を購入する際、購入をためらう産地として、「被災地を中心とした東北」を選んだ人の割合を過去の実績で一番低かった10.1％より低下させる。
（「風評被害に関する消費者意識の実態調査（第7回）」より）</t>
  </si>
  <si>
    <t>①放射性物質検査機器の運用台数(台）
②消費者理解増進のためのイベント開催数（回）</t>
  </si>
  <si>
    <t>地方消費者行政活性化基金
（地方消費者行政活性化交付金）</t>
  </si>
  <si>
    <t>-</t>
  </si>
  <si>
    <t>帰還環境整備交付金基金
（福島再生加速化交付金（帰還環境整備））</t>
  </si>
  <si>
    <t>原子力災害避難避難者の帰還加速のため、生活環境向上や生活拠点整備について支援を行い、福島被災地の復興・再生を加速する。
（福島県及び避難指示を避難指示を受けた１２市町村等に対して国が支援した経費）</t>
  </si>
  <si>
    <t>配分事業数（事業）</t>
  </si>
  <si>
    <t>④事業の進捗が他の事業の進捗に依存するもの
帰還環境整備交付金事業は、福島県及び避難指示を受けた12市町村等が策定する複数年にわたる「帰還環境整備事業計画」に基づく整備を実施しており、各事業毎（住宅整備、復興拠点、産業団地等）に他事業との工程調整、住民との合意や用地確保に係る調整が必要となり、複数年度に渡る事業であること及びあらかじめ各年度の所要額を見込むことが困難であるため、基金制度により弾力的な執行が必要である。</t>
  </si>
  <si>
    <t>Ｈ26</t>
  </si>
  <si>
    <t>Ｈ56年度末</t>
  </si>
  <si>
    <t>④事業の進捗が他の事業の進捗に依存するもの
福島県、被災市町村が策定する複数年にわたる「生活拠点形成事業計画」に基づく、主に災害公営住宅整備事業であり、住民の帰還の意向等に基づき整備戸数を定めていることから、帰還希望者の増減を踏まえた計画の見直しがあり得る（25年12月福島県第二次整備計画により、戸数を3700戸→4890戸に変更）ことから、各年度の所要額をあらかじめ見込むことが難しく、また整備戸数の変更が生じる可能性がある一方で、早急な避難住民の住居確保を図る必要があるため、弾力的な支出が可能である基金事業としての執行が必要である。</t>
  </si>
  <si>
    <t>Ｈ25</t>
  </si>
  <si>
    <t>基金の造成原資となる交付金は、事業実施自治体のニーズ、事業の進捗状況等を勘案し、単年度執行の他、基金造成を可能としている。このため、目標値及び達成度については、単年度事業との切り分けができないため、基金事業のみでの算定は困難である。</t>
  </si>
  <si>
    <t>地域医療再生基金
（医療の復興）</t>
  </si>
  <si>
    <t>Ｈ30年度末</t>
  </si>
  <si>
    <t>H27年度末</t>
  </si>
  <si>
    <t>東日本大震災により被害を受けた地域の医療提供体制を再構築するため、各県が策定した「医療の復興計画」等に基づく事業を実施</t>
  </si>
  <si>
    <t>Ｈ27年度末</t>
  </si>
  <si>
    <t>地域医療再生基金（医療の復興）</t>
  </si>
  <si>
    <t>Ｈ31年6月末</t>
  </si>
  <si>
    <t>Ｈ31年3月末</t>
  </si>
  <si>
    <t>特定鉱害復旧事業等基金（旧鉱物採掘区域災害復旧費補助金）</t>
  </si>
  <si>
    <t>　浅所陥没が継続的に発生していることから、終了予定時期を平成28年3月から平成33年3月に延長。</t>
  </si>
  <si>
    <t>　浅所陥没が継続的に発生していることから、新規申請受付終了時期を平成28年3月から平成33年3月に延長。</t>
  </si>
  <si>
    <t>取り崩し型</t>
  </si>
  <si>
    <t>震災に起因する旧鉱物採掘地域の地盤沈下等の被害について、応急措置すべき事業として災害復旧工事を行う。</t>
  </si>
  <si>
    <t xml:space="preserve">　本事業は、旧鉱物採掘地域の地盤沈下等の発生に応じて災害復旧工事を行うものであるが、旧鉱物採掘地域の地盤沈下等の被害は震災後も引き続き発生しているため、目標値の設定及び実績を示すことは困難。
●定性的成果目標
　震災に起因する旧鉱物採掘地域の地盤沈下等の被害について、応急措置すべき事業として災害復旧工事を実施し、安全・安心の向上を図ること。
</t>
  </si>
  <si>
    <t>事業期間中</t>
  </si>
  <si>
    <t>－</t>
  </si>
  <si>
    <t xml:space="preserve">　本事業は、旧鉱物採掘地域の地盤沈下等の発生に応じて災害復旧工事を行うものであるが、旧鉱物採掘地域の地盤沈下等の被害は震災後も引き続き発生しているため、活動指標の設定は困難。
●定性的活動指標
　震災に起因する旧鉱物採掘地域の地盤沈下等の被害について、応急措置すべき事業として災害復旧工事を行うこと。
</t>
  </si>
  <si>
    <t>福島県原子力災害等復興基金（がんばろうふくしま産業復興企業立地支援事業）（地域経済産業復興立地推進事業費補助金）</t>
  </si>
  <si>
    <t>H30.3末</t>
  </si>
  <si>
    <t>取崩し型</t>
  </si>
  <si>
    <t>広域的な被害を受けた福島県の復興再生を促進するため、下記の事業を行う。
①企業立地奨励を実施する同県への支援
②喪失した工業団地の早急な再生等を促進するための利子補給による支援</t>
  </si>
  <si>
    <t xml:space="preserve">①工場立地を行う企業に対する補助事業による立地件数
②地方自治体等が行う工業団地造成に伴う借入金等の利子を補給する事業による工業団地造成面積
</t>
  </si>
  <si>
    <t>H24</t>
  </si>
  <si>
    <t>H31</t>
  </si>
  <si>
    <t>有</t>
  </si>
  <si>
    <t>①１２市町村で被災した中小・小規模事業者の自立を集中的に支援し、まち機能の早期回復を図るため、事業者の事業再開等に要する設備投資等の費用の一部を補助。
②市町村が各々の実情を踏まえ実施する、地元事業者からの購入を促す取組など需要喚起や住民の帰還を後押しする取組に関して、市町村へ交付金を交付。</t>
  </si>
  <si>
    <t>②
理由：本事業は、旧鉱物採掘地域の地盤沈下等の発生に応じて災害復旧工事を行うものであり、今後も引き続き、災害の発生に応じて資金を手当する必要があることから基金方式としているもの。</t>
  </si>
  <si>
    <t>震災がれき処理促進地方公共団体緊急支援基金
（災害等廃棄物処理促進費補助金）</t>
  </si>
  <si>
    <t>Ｈ23</t>
  </si>
  <si>
    <t>Ｈ29年度末</t>
  </si>
  <si>
    <t>Ｈ26年3月末</t>
  </si>
  <si>
    <t>「東日本大震災に係る災害廃棄物の処理指針（マスタープラン）」（平成23年5月環境省公表）に基づき、平成26年3月末までに中間処理・最終処分を完了させる。
（成果指標：中間処理・最終処分を完了させた市町村数）</t>
  </si>
  <si>
    <t>事業実施主体数
（単位：都道府県数）</t>
  </si>
  <si>
    <t>福島県民健康管理基金
（原子力災害健康管理施設整備交付金）</t>
  </si>
  <si>
    <t>Ｈ28年3月</t>
  </si>
  <si>
    <t>放射線による健康影響に対して中長期の健康調査等を実施するものであり、定量的な指標は困難であるが、福島県立医科大学に放射線医学県民健康管理センターを整備する。</t>
  </si>
  <si>
    <t>福島県立医科大学に放射線医学県民健康管理センターを整備する。
28年度</t>
  </si>
  <si>
    <t>福島県立医科大学への交付決定
（単位：件）</t>
  </si>
  <si>
    <t>Ｈ34年度末</t>
  </si>
  <si>
    <t>6施設</t>
  </si>
  <si>
    <t>避難解除区域等への帰還に伴い、生活環境における放射線被ばくに係る住民の安心等を確保するため、福島県及び12市町村等による地域の実情に応じた空間線量率の測定や生活環境の様々な分野（大気、地下水、海域、土壌、森林など）の放射性物質の濃度測定に対して、必要な経費を福島県に対して交付する。</t>
  </si>
  <si>
    <t>基金を活用して地域の実態に応じたモニタリング調査を実施することにより、住民の安心に資することを目的としている。住民の安心感の醸成などを定量的な数値に表すことは困難。</t>
  </si>
  <si>
    <t>基金を活用して地域の実態に応じたモニタリング調査を実施することにより、住民の安心に資した。</t>
  </si>
  <si>
    <t>基金を活用して地域の実態に応じたモニタリング調査を実施することにより、住民の安心に資する。</t>
  </si>
  <si>
    <t>基金を活用して地域の実態に応じたモニタリング調査を実施することにより、住民の安心に資する。(最終年度は未定)</t>
  </si>
  <si>
    <t>放射線モニタリングが実施された地点数</t>
  </si>
  <si>
    <t>①法律の根拠のあるもの
東日本大震災により生じた災害廃棄物の処理に関する特別措置法（平成23年法律第99号）第５条第３項において、「国は、（中略）災害廃棄物の処理が特定被災地方公共団体である市町村における持続可能な社会の構築や雇用の機会の創出に資することに鑑み（中略）基金の活用による被災市町村負担費用の軽減その他災害廃棄物の処理の促進のために必要な措置を講ずるものとする」と定められていることから基金方式による実施が必要である。</t>
  </si>
  <si>
    <t>②不確実な事故等の発生に応じて資金を交付する事業
除染の進捗は住民の合意取得等の要因に大きく影響されること、汚染状況等は地域により様々であること等から、各年度の所要額をあらかじめ見込み難く、弾力的な支出が必要である。</t>
  </si>
  <si>
    <t>⑤その他
各年度の所要額が見込み難く、弾力的な支出が必要であるといった事情があり、長期にわたる財源を十分に確保しておく必要がある。</t>
  </si>
  <si>
    <t>④事業の進捗が他の事業の進捗に依存するもの
中間貯蔵施設の整備等の進捗状況や、帰還困難区域である大熊町・双葉町の復興の状況等に応じて事業を実施する必要があり、各年度の所要額をあらかじめ見込み難く、弾力的な支出が必要である。</t>
  </si>
  <si>
    <t>福島県民健康管理基金
（原子力災害健康管理施設整備交付金）</t>
  </si>
  <si>
    <t>福島県民健康管理基金
（原子力被災者環境放射線モニタリング対策関連交付金）</t>
  </si>
  <si>
    <t>平成27年度末で終了</t>
  </si>
  <si>
    <t>平成28年度末基金造成団体数</t>
  </si>
  <si>
    <t>28年度</t>
  </si>
  <si>
    <t>目標最終年度
　32年度</t>
  </si>
  <si>
    <t>Ｈ23</t>
  </si>
  <si>
    <t>原則Ｈ29年10月中旬</t>
  </si>
  <si>
    <t>平成32年度に特定被災地方公共団体（102自治体、うち基金型92自治体）において復興交付金事業を完了させる。
（成果指標：復興交付金事業を完了した自治体数）</t>
  </si>
  <si>
    <t>-</t>
  </si>
  <si>
    <t>交付金事業の計画数
（単位：計画数）</t>
  </si>
  <si>
    <t>東日本大震災により著しい被害を受けた地域において、公共施設等の災害復旧だけでは対応が困難な失われた市街地の再生等を支援し、被災地域の復興を加速させることを目的とする。</t>
  </si>
  <si>
    <t>生活拠点形成交付金基金
（福島再生加速化交付金（長期避難者生活拠点形成））</t>
  </si>
  <si>
    <t>⑮</t>
  </si>
  <si>
    <t xml:space="preserve">生活拠点形成交付金基金
（福島再生加速化交付金（長期避難者生活拠点形成））
</t>
  </si>
  <si>
    <t xml:space="preserve">長期避難者の生活環境を改善し、将来的な帰還を円滑に進めるためには、コミュニティを維持しつつ、長期にわたる避難生活を安定して過ごせるよう、町村外における生活拠点を早期に形成することが重要であり、そのため、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
</t>
  </si>
  <si>
    <t xml:space="preserve">原子力災害避難者向け災害公営住宅の整備を中心に、避難者を受入れられている自治体の基盤整備等を推進するとともに、コミュニティ維持などの避難者支援のためのソフト対策を一体的に実施することにより、長期避難者のための生活拠点の形成を促進する。
（福島県及び避難先市町村に対して国が支援した経費）
</t>
  </si>
  <si>
    <t>配分事業数
（事業）</t>
  </si>
  <si>
    <t xml:space="preserve">基金の造成原資となる交付金は、事業実施自治体のニーズ、事業の進捗状況等を勘案し、単年度による執行の他、基金造成を可能としている。
このため、目標値及び達成度については、単年度事業との切り分けができないため、基金事業のみでの算定は困難である。
</t>
  </si>
  <si>
    <t>－</t>
  </si>
  <si>
    <t>⑮</t>
  </si>
  <si>
    <t>27年度末基金残高
（ａ）</t>
  </si>
  <si>
    <t>28　年　度　収　入　支　出</t>
  </si>
  <si>
    <t>28年度
国庫返納額
（ｄ）</t>
  </si>
  <si>
    <t>28年度末基金残高
(ｅ=ａ+ｂ-ｃ-ｄ)</t>
  </si>
  <si>
    <t>28年度　事業実施決定等</t>
  </si>
  <si>
    <t>28年度末　貸付残高等</t>
  </si>
  <si>
    <t>(補助・補てん、利子助成・補給)</t>
  </si>
  <si>
    <t>うち</t>
  </si>
  <si>
    <t>国費相当額</t>
  </si>
  <si>
    <t>【総括表】平成29年度地方公共団体等保有基金執行状況表（復興庁・消費者庁・厚生労働省・農林水産省・経済産業省・環境省）-----Ｂ表（執行実績等）</t>
  </si>
  <si>
    <t>【総括表】平成29年度地方公共団体等保有基金執行状況表（復興庁・消費者庁・厚生労働省・農林水産省・経済産業省・環境省）-----Ａ表（基礎情報）</t>
  </si>
  <si>
    <t>⑪国有林野事業債務管理特別会計</t>
  </si>
  <si>
    <t>⑫貿易再保険特別会計</t>
  </si>
  <si>
    <t>⑬特許特別会計</t>
  </si>
  <si>
    <t>⑭自動車安全特別会計</t>
  </si>
  <si>
    <t>⑮東日本大震災復興特別会計</t>
  </si>
  <si>
    <t>④事業の進捗が他の事業の進捗に依存するもの
復興交付金事業は、防災集団移転や市街地再開発等、相互に関連する事業を複合的に進めていく必要があること、複数年度にわたる事業計画があること、住民合意・用地交渉等の地元との調整など、複数年度にわたる事業実施となることから、その事業進捗に応じた助成が必要であるため、予め単年度ごとの所要額を見込むことが困難。
以上のことから、基金制度を活用し、地元自治体の負担軽減、執行の弾力化を図りつつ事業の進捗（復興の加速化）を図る必要があるため。</t>
  </si>
  <si>
    <t xml:space="preserve">福島原子力災害復興交付金基金
（福島原子力災害復興交付金）
</t>
  </si>
  <si>
    <t>中間貯蔵施設の整備等による影響も含め、原子力災害による影響を強く受けた被災地域の復興や風評被害対策をはじめとした福島県全域の復興並びに地域の自立を効果的に進めるための事業等を支援する。</t>
  </si>
  <si>
    <t xml:space="preserve">中間貯蔵施設の整備等による影響も含め、原発事故による影響を強く受けた被災地域の復興や風評被害対策をはじめとした福島県全域の復興並びに地域の自立を効果的に進める。
（原子力災害からの福島の復興並びに地域の自立を効果的に進めるための事業等に対応するために国が支援した経費）
</t>
  </si>
  <si>
    <t>事業計画数
（計画）</t>
  </si>
  <si>
    <t>福島原子力災害復興交付金基金
（福島原子力災害復興交付金）</t>
  </si>
  <si>
    <t>④事業の進捗が他の事業の進捗に依存するもの
中間貯蔵の整備等による影響も含め原発事故による影響を強く受けた被災地域の復興や風評被害対策をはじめとした福島全域の復興並びに自立を効率的に進めるため、県が地元のニーズに応じて自主的・主体的に行う事業であることから、各年度の所要額をあらかじめ見込み難く、弾力的な支出が必要であるため。</t>
  </si>
  <si>
    <t>Ｈ27</t>
  </si>
  <si>
    <t>東京電力福島第一原子力発電所の事故に伴う避難指示等に伴い住民が避難したこと等により復興・再生に遅れが生じている地域に対して、それぞれの地域の復興・再生のための事業をそれぞれの地域が自主的・主体的に実施することを支援することにより、避難住民の早期帰還を促進し、地域の再生を加速化させることを目的とする。</t>
  </si>
  <si>
    <t>38,229（百万円）</t>
  </si>
  <si>
    <t>54399（百万円）</t>
  </si>
  <si>
    <t>帰還環境整備交付金基金
（福島再生加速化交付金（帰還環境整備））</t>
  </si>
  <si>
    <t>20件</t>
  </si>
  <si>
    <t>49件</t>
  </si>
  <si>
    <t>緊急雇用創出基金
（緊急雇用創出事業臨時特例交付金）（震災等対応雇用支援事業、事業復興型雇用創出事業、生涯現役・全員参加・世代継承型雇用創出事業、原子力災害対応雇用支援事業　　分）</t>
  </si>
  <si>
    <t>Ｈ29年度末</t>
  </si>
  <si>
    <t>各地方自治体において、以下の事業を実施する。
ただし、生涯現役・全員参加・世代継承型雇用創出事業については、平成27年度末までに終了
【震災等対応雇用支援事業】
　東日本大震災等の影響による失業者に対する短期の雇用・就業機会を創出・提供し、又は短期の雇用機会を提供した上で地域のニーズに応じた人材育成を行う真に必要な事業
【雇用復興推進事業】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【原子力災害対応雇用支援事業】
　次の雇用までの一時的な雇用の場を求める福島県被災求職者に対し、企業、ＮＰＯ等への委託により、雇用・就業機会を創出し、生活の安定を図る事業。</t>
  </si>
  <si>
    <t>【震災等対応雇用支援事業】
平成23年度から平成28年度末までに、約18万人の雇用を創出する。
【雇用復興推進事業】
平成23年度から平成32年度までで延べ約24万人の雇用創出
【原子力災害対応雇用支援事業】
平成28年度から平成30年度末までに約1,689人の雇用を創出する。</t>
  </si>
  <si>
    <t>震災等対応雇用支援事業：2,017人
雇用復興推進事業：
46,167人
原子力災害対応雇用支援事業：
757人</t>
  </si>
  <si>
    <t>震災等対応雇用支援事業：1.1％（23～28年度までの累計で見た場合132.3％）
雇用復興推進事業：19.1％（23～28年度までの累計で見た場合97.2％）
原子力災害対応雇用支援事業：
44.8％</t>
  </si>
  <si>
    <t>震災等対応雇用支援事業：平成28年度末までに約18万人の雇用創出
雇用復興推進事業：平成32年度までに延べ約24万人の雇用創出
原子力災害対応雇用支援事業：平成30年度末までに約1,689人の雇用創出</t>
  </si>
  <si>
    <t>震災等対応雇用支援事業：事業数
事業復興型雇用創出事業：支給額
原子力災害対応雇用支援事業：事業数</t>
  </si>
  <si>
    <t>震災等対応雇用支援事業：408事業
事業復興型雇用創出事業：14,686,957,000円
原子力災害対応雇用支援事業：80事業</t>
  </si>
  <si>
    <t>震災等対応雇用支援事業：430事業
事業復興型雇用創出事業：19,041,009,000円
原子力災害対応雇用支援事業：84事業</t>
  </si>
  <si>
    <t>地域医療再生基金を活用した施設設備整備等により、受入可能となる病床数（累積）</t>
  </si>
  <si>
    <t>H32年度
精査中</t>
  </si>
  <si>
    <t>基金を活用し、地域の医療課題の解決に資する事業を実施した都道府県数</t>
  </si>
  <si>
    <t>医学生修学資金貸付基金
【地域医療復興計画】
【第二期地域医療復興計画】
（地域医療再生臨時特例交付金）</t>
  </si>
  <si>
    <t>Ｈ36年度末</t>
  </si>
  <si>
    <t>Ｈ34年3月末</t>
  </si>
  <si>
    <t>貸付</t>
  </si>
  <si>
    <t>震災対応医師確保対策として、医学生への修学資金貸付制度を創設する。大学卒業後、県が指定する医療機関で一定期間勤務した場合には償還を免除する制度とすることにより、医師確保が困難な病院への医師配置を行う。</t>
  </si>
  <si>
    <t>平成37年度までに医師確保が困難な病院に対する新規修学資金貸与医師を330名配置する。</t>
  </si>
  <si>
    <t>修学資金貸与者数</t>
  </si>
  <si>
    <t xml:space="preserve">H26 28名
H27 23名
H28 20名
</t>
  </si>
  <si>
    <t>H26 35名
H27 45名
H28 45名
H29 45名</t>
  </si>
  <si>
    <t>Ｈ24</t>
  </si>
  <si>
    <t>介護基盤緊急整備等臨時特例基金
（介護支援体制緊急整備等臨時特例交付金）</t>
  </si>
  <si>
    <t>東日本大震災による被災者の生活支援や復興支援を目的として、被災都道府県（東日本大震災による災害救助法の適用を受けた市町村を有する都道府県）に対する介護基盤緊急整備等臨時特例基金（地域支え合い体制づくり事業分）の期間を延長した。補助率：定額補助（１０/１０）
・避難所や仮設住宅における専門職種による相談・生活支援等
・仮設住宅等の被災地における介護・福祉サービスの拠点づくり等
・被災地の地域全体のまちづくりを進める中での住み慣れた地域での地域ケアの実現・再構築に資するため、高齢者等のニーズ調査や地域の支え合いによる生活支援活動の立ち上げ、拠点づくりを支援する。</t>
  </si>
  <si>
    <t>本事業は東日本大震災の被災地の救援や、復興段階において避難所や仮設住宅等の高齢者等に対して必要な取組の推進を図るべく、基金を造成することを目的としており、定量的な目標を設定することはできない。</t>
  </si>
  <si>
    <t>事業対象自治体数</t>
  </si>
  <si>
    <t>平成27年度末で終了</t>
  </si>
  <si>
    <t>緊急雇用創出基金
（緊急雇用創出事業臨時特例交付金）（震災等対応雇用支援事業、事業復興型雇用創出事業、生涯現役・全員参加・世代継承型雇用創出事業、原子力災害対応雇用支援事業　　分）</t>
  </si>
  <si>
    <t>④東日本大震災の被災者の一時的な雇用の創出及び産業施策と一体となった安定的な雇用の創出を図る事業であることから、復興の進捗により年度毎の所要額を見込むことが困難なため。</t>
  </si>
  <si>
    <t>⑤その他
各県が地域の医療機関、関係団体、市町村、地域住民等の関係者の意見を踏まえ、地域にとって必要性・公益性の高い事業を計画し、地域医療提供体制の再構築に取り組むことを目的としているもの</t>
  </si>
  <si>
    <t>医学生修学資金貸付基金
【地域医療復興計画】
【第二期地域医療復興計画】
（地域医療再生臨時特例交付金）</t>
  </si>
  <si>
    <t>⑤その他
医学生への貸付を決定する際に、将来の貸付に要する財源を予め確保しておく必要があるため。</t>
  </si>
  <si>
    <t>　原発事故の影響により、生産の断念を余儀なくされた避難指示区域等における農地の営農再開を図るため、福島県に基金を設置し、営農再開を目的として行う一連の取組を支援。
（ＰＲ版）
http://www.maff.go.jp/j/seisan/suisin/tuyoi_nougyou/t_tuti/H28/pdf/kikin_pr_28.pdf</t>
  </si>
  <si>
    <t>福島県において生産の断念を余儀なくされた農地のうち、平成32年度末までに農地面積の6割の営農再開を図る。
（成果指標：営農再開割合）</t>
  </si>
  <si>
    <t>H32年度
６割</t>
  </si>
  <si>
    <t>福島県の交付決定額
（単位：億円）</t>
  </si>
  <si>
    <t>左記の活動指標及び活動実績には、福島県が事業実施主体となる取組も含む。</t>
  </si>
  <si>
    <t>被災農業者支援基金（原子力被災12市町村農業者支援事業）</t>
  </si>
  <si>
    <t>Ｈ28</t>
  </si>
  <si>
    <t>原子力被災12市町村において、営農再開に要する農業用機械、施設、家畜等の導入に必要な経費を支援し、営農再開の促進を図る。
（原子力被災12市町村農業者支援事業のＨＰ）
http://www.maff.go.jp/j/kanbo/joho/saigai/12town_sien.html</t>
  </si>
  <si>
    <t>原子力被災12市町村において平成23年度以降に農産物生産の中止等を余儀なくされた農地のうち、平成32年度末までに6割の営農再開を図る。
（成果指標：原子力被災12市町村における営農再開割合）</t>
  </si>
  <si>
    <t>H32年度
6割</t>
  </si>
  <si>
    <t>事業実施市町村数
（単位：市町村）</t>
  </si>
  <si>
    <t>福島県原子力災害等復興基金（営農再開勘定）（福島県営農再開支援事業）</t>
  </si>
  <si>
    <t>福島県原子力災害等復興基金（営農再開勘定）（福島県営農再開支援事業）</t>
  </si>
  <si>
    <t>④事業の進捗が他の事業の進捗に依存するもの
本事業は、営農休止中の農地が除染された後、当該農地における営農再開のための取組を支援するため、除染の進捗が事業の実施を大きく左右。</t>
  </si>
  <si>
    <t>④事業の進捗が他の事業の進捗に依存するもの
理由：本事業の進捗は、避難指示区域等の解除の時期や範囲、農地の除染と引渡しの進捗、農業者の帰還状況等に依存するため。</t>
  </si>
  <si>
    <t>H23</t>
  </si>
  <si>
    <t>－</t>
  </si>
  <si>
    <t>-</t>
  </si>
  <si>
    <t>新規雇用者数</t>
  </si>
  <si>
    <t>目標値：2000人</t>
  </si>
  <si>
    <t xml:space="preserve">①37件
②55.6ha
</t>
  </si>
  <si>
    <t>本事業は複数年にわたる基金事業であり、公募ごとの応募状況なども踏まえて採択案件を決定していくため、年度ごとの目標値、達成度、見込みは記載していない。</t>
  </si>
  <si>
    <t>福島県原子力災害等復興基金（福島県医療機器開発・安全性評価センター整備事業）</t>
  </si>
  <si>
    <t>「日本再生戦略」に基づき、福島県の復興と我が国医療機器産業の国際競争力を強化するため、福島県において、医療機器の開発・安全対策、事業化支援を行う拠点を整備する。</t>
  </si>
  <si>
    <t>医療機器の開発から事業化までを一体的に支援する拠点を整備することにより、福島県を医療関連産業の一大集積地とし、医療関連産業の振興を通して、福島県の復興に寄与する。</t>
  </si>
  <si>
    <t>医療機器産業拠点の安定運営を通した医療関連産業の振興</t>
  </si>
  <si>
    <t>医療機器産業拠点の整備及び運営</t>
  </si>
  <si>
    <t>センターの建設工事や造成、植栽工事等センターに関わるすべての工事が完了し、指定管理者による管理運営が始まった。</t>
  </si>
  <si>
    <t>拠点施設の整備、管理運営の開始</t>
  </si>
  <si>
    <t>施設整備事業のため、定量的な目標は未設定。</t>
  </si>
  <si>
    <t>事業再開・帰還促進基金（地域経済産業活性化対策費補助金）</t>
  </si>
  <si>
    <t>H27</t>
  </si>
  <si>
    <t>H32</t>
  </si>
  <si>
    <t>※定量的な成果目標として被災事業者の再建等数があり得るが、住民の帰還の見通しが不透明なため、現時点で合理的な目標値を示すことは困難。
（成果指標：被災事業者の再建等数）</t>
  </si>
  <si>
    <t>－</t>
  </si>
  <si>
    <t>支援事業数</t>
  </si>
  <si>
    <t>特定鉱害復旧事業等基金（旧鉱物採掘区域災害復旧費補助金）</t>
  </si>
  <si>
    <t>福島県原子力災害等復興基金（がんばろうふくしま産業復興企業立地支援事業）</t>
  </si>
  <si>
    <t>-54</t>
  </si>
  <si>
    <t>(    -)</t>
  </si>
  <si>
    <t>（  -）</t>
  </si>
  <si>
    <t>④、⑤
理由：本事業は、広域的な被害を受けた福島県の復興再生を促進するため企業立地の新増設に対する支援や工業団地再生等を促進するための利子補給等を行う事業であり、事業の進捗が被災地域の復興の進捗に依存することや、事業期間が複数年度にわたることからあらかじめ各年度の所要額を見込みむことが困難であることから基金方式としているもの</t>
  </si>
  <si>
    <t>⑤
理由：本事業は、福島県において、医療機器の開発・安全対策、事業化支援を行う拠点の整備を行うものであり、事業期間が複数年度に亘ること、かつ各年度の所要額をあらかじめ見込むことも困難であることから基金方式としているもの。</t>
  </si>
  <si>
    <t>事業再開・帰還促進基金（地域経済産業活性化対策費補助金）</t>
  </si>
  <si>
    <t>④事業者の帰還・再開の意思決定は、避難指示解除の時期に依存するが、具体的な解除時期は決まっていないため</t>
  </si>
  <si>
    <t>特定被災地方公共団体を抱える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</si>
  <si>
    <t>総括表Ｂ及び個別表において、実績等を精査した結果、昨年度公表した数値と相違している箇所がある。</t>
  </si>
  <si>
    <t>福島県民健康管理基金
（放射線量低減対策特別緊急事業費補助金）</t>
  </si>
  <si>
    <t>放射性物質汚染対処特措法に基づき策定された除染実施計画に基づき実施する除染事業等に対して、福島県が福島県内の市町村に対してその費用を交付するもの。</t>
  </si>
  <si>
    <t>除染実施区域の除染を終了
（成果指標：計画した面的除染が完了した市町村数）</t>
  </si>
  <si>
    <t>市町村除染の実施対象である全ての地域で平成29年３月までに除染実施計画に基づく面的除染を完了させる
平成28年度</t>
  </si>
  <si>
    <t>除染実施計画に基づく除染等の措置を実施している市町村数
（単位：市町村）</t>
  </si>
  <si>
    <t>Ｈ28年10月末</t>
  </si>
  <si>
    <t>福島県が、放射線の影響から県民の健康を将来にわたって見守るため健康調査等を実施するとともに、先端医療技術・機器を活用した早期診断及び早期治療の実施、併せて関連する健康管理の情報発信を行うための拠点として放射線医学県民健康管理センターを整備する。</t>
  </si>
  <si>
    <t>ふくしま国際医療センターの工事の完了</t>
  </si>
  <si>
    <t>平成28年10月に建設工事、平成29年3月にネットワーク整備工事が完了し竣工</t>
  </si>
  <si>
    <t>福島県原子力災害等復興基金
（放射線影響等研究開発拠点整備等補助金）</t>
  </si>
  <si>
    <t>Ｈ24年度末</t>
  </si>
  <si>
    <t>福島において子どもや親たちをはじめとする住民が安全に安心して生活する環境を整備するため、放射性物質で汚染された環境の回復・創造のための調査及び研究開発の拠点として、福島県が設置する「福島県環境創造センター」の整備・運営を支援する事業である。
同センターは、国内外の英知を結集した国際的研究拠点を目指し、国立環境研究所及び日本原子力研究開発機構を招致するとともに、国際原子力機関と連携協力して、環境放射能モニタリングや除染技術の開発・研究等に取り組むことを予定しており、県内の環境情報の収集・発信や教育・研修・交流の機能をもつ総合的な拠点としての役割も果たすこととしている。</t>
  </si>
  <si>
    <t>原子力災害からの環境を回復し、県民が将来にわたり安心して暮らせる環境を創造するための拠点となる福島県環境創造センターを整備する。
平成28年度は施設運営を始める。</t>
  </si>
  <si>
    <t>福島県環境創造センター整備整備を完了させ、施設の整備目的を達成させるため、施設運営を実施する。</t>
  </si>
  <si>
    <t>6施設の建設工事を完了させる。
運営：～平成34年年度</t>
  </si>
  <si>
    <t>H25</t>
  </si>
  <si>
    <t>中間貯蔵施設整備等影響緩和交付金基金
（中間貯蔵施設整備等影響緩和交付金）</t>
  </si>
  <si>
    <t>Ｈ26</t>
  </si>
  <si>
    <t>福島県、大熊町、双葉町及び福島県からの補助を受けた福島県内の市町村が福島県内において生じた除去土壌等の中間貯蔵施設等の建設及び管理運営並びに同施設等への除去土壌等の輸送に伴う影響を緩和するために必要な生活再建及び地域振興等に係る幅広い事業を実施するもの。</t>
  </si>
  <si>
    <t>定量的な指標は困難であるが、中間貯蔵施設の整備等に伴う影響を緩和するための生活再建や地域振興等の実現を目指す。</t>
  </si>
  <si>
    <t>基金を活用して、中間貯蔵施設の整備等に伴う影響を緩和するための生活再建や地域振興等の実現のため事業を実施した。</t>
  </si>
  <si>
    <t>基金を活用して、中間貯蔵施設の整備等に伴う影響を緩和するための生活再建や地域振興等の実現のために資する。</t>
  </si>
  <si>
    <t>計画通り実施</t>
  </si>
  <si>
    <t>中間貯蔵施設の整備等に伴う影響を緩和するための生活再建や地域振興等の実現
平成56年度</t>
  </si>
  <si>
    <t>中間貯蔵施設の整備等に伴う影響を緩和するため、交付自治体が行う事業計画数</t>
  </si>
  <si>
    <t>福島県原子力災害等復興基金
（放射線影響等研究開発拠点整備費等交付金）</t>
  </si>
  <si>
    <t>①法律の根拠のあるもの
福島復興再生特別措置法（平成24年法律第25号）第56条
福島県復興再生基本方針（平成24年7月13日閣議決定）</t>
  </si>
  <si>
    <t xml:space="preserve">④
理由：帰還が進む地域等の進捗状況に合わせて、地域のニーズに応じたきめ細かな放射線モニタリングを実施する必要があるため。"
</t>
  </si>
  <si>
    <t>介護基盤緊急整備等臨時特例基金（被災地健康支援臨時特例交付金）</t>
  </si>
  <si>
    <t>（26年度）
12.6%
（27年度）
10.1%
（28年度）
9.9%</t>
  </si>
  <si>
    <t>（26年度）
11.5%
（27年度）
11.5%
（28年度）
10.1%</t>
  </si>
  <si>
    <t>（26年度）
91%
（27年度）
114%
（28年度）
102%</t>
  </si>
  <si>
    <t>①
（26年度）
699
（27年度）
655
（28年度）
152
②
（26年度）
255
（27年度）
220
(28年度)
230</t>
  </si>
  <si>
    <t xml:space="preserve">
①
（26年度）
639
（27年度）
655
（28年度）
655
②
（26年度）
183
（27年度）
255
（28年度）
255
</t>
  </si>
  <si>
    <t xml:space="preserve">⑤
  原発事故に端を発した食の安全・安心に対する不安は続いており、各地方公共団体における
食の安全性等に関する消費生活相談対応及び放射性物質測定に必要な体制整備等の取組について、
中長期的にフォローアップをする必要があるため、基金方式としている。
</t>
  </si>
  <si>
    <t>基金の造成団体の名称</t>
  </si>
  <si>
    <t>基金の名称</t>
  </si>
  <si>
    <t>(補助・補てん、利子助成・補給)</t>
  </si>
  <si>
    <t>うち</t>
  </si>
  <si>
    <t>国費相当額</t>
  </si>
  <si>
    <t>岩手県</t>
  </si>
  <si>
    <t>http://www.caa.go.jp/region/kikin.html</t>
  </si>
  <si>
    <t>宮城県</t>
  </si>
  <si>
    <t>〃</t>
  </si>
  <si>
    <t>〃</t>
  </si>
  <si>
    <t>福島県</t>
  </si>
  <si>
    <t>茨城県</t>
  </si>
  <si>
    <t>計</t>
  </si>
  <si>
    <t>⑪森林保険特別会計</t>
  </si>
  <si>
    <t>⑫国有林野事業債務管理特別会計</t>
  </si>
  <si>
    <t>⑬貿易再保険特別会計</t>
  </si>
  <si>
    <t>⑭特許特別会計</t>
  </si>
  <si>
    <t>⑮自動車安全特別会計</t>
  </si>
  <si>
    <t>⑯東日本大震災復興特別会計</t>
  </si>
  <si>
    <t>【個別表】平成29年度基金造成団体別基金執行状況表（001東日本大震災復興交付金基金）</t>
  </si>
  <si>
    <t>(補助・補てん、利子助成・補給)</t>
  </si>
  <si>
    <t>うち</t>
  </si>
  <si>
    <t>国費相当額</t>
  </si>
  <si>
    <t>石巻市</t>
  </si>
  <si>
    <t>東日本大震災復興交付金基金</t>
  </si>
  <si>
    <t>気仙沼市</t>
  </si>
  <si>
    <t>岩手県</t>
  </si>
  <si>
    <t>大槌町</t>
  </si>
  <si>
    <t>女川町</t>
  </si>
  <si>
    <t>陸前高田市</t>
  </si>
  <si>
    <t>山田町</t>
  </si>
  <si>
    <t>釜石市</t>
  </si>
  <si>
    <t>東松島市</t>
  </si>
  <si>
    <t>名取市</t>
  </si>
  <si>
    <t>仙台市</t>
  </si>
  <si>
    <t>南三陸町</t>
  </si>
  <si>
    <t>いわき市</t>
  </si>
  <si>
    <t>塩竈市</t>
  </si>
  <si>
    <t>浦安市</t>
  </si>
  <si>
    <t>大船渡市</t>
  </si>
  <si>
    <t>宮古市</t>
  </si>
  <si>
    <t>岩沼市</t>
  </si>
  <si>
    <t>多賀城市</t>
  </si>
  <si>
    <t>相馬市</t>
  </si>
  <si>
    <t>亘理町</t>
  </si>
  <si>
    <t>山元町</t>
  </si>
  <si>
    <t>七ヶ浜町</t>
  </si>
  <si>
    <t>新地町</t>
  </si>
  <si>
    <t>南相馬市</t>
  </si>
  <si>
    <t>田野畑村</t>
  </si>
  <si>
    <t>須賀川市</t>
  </si>
  <si>
    <t>千葉市</t>
  </si>
  <si>
    <t>北茨城市</t>
  </si>
  <si>
    <t>鹿嶋市</t>
  </si>
  <si>
    <t>久喜市</t>
  </si>
  <si>
    <t>楢葉町</t>
  </si>
  <si>
    <t>松島町</t>
  </si>
  <si>
    <t>浪江町</t>
  </si>
  <si>
    <t>富岡町</t>
  </si>
  <si>
    <t>利府町</t>
  </si>
  <si>
    <t>香取市</t>
  </si>
  <si>
    <t>潮来市</t>
  </si>
  <si>
    <t>広野町</t>
  </si>
  <si>
    <t>野田村</t>
  </si>
  <si>
    <t>久慈市</t>
  </si>
  <si>
    <t>八戸市</t>
  </si>
  <si>
    <t>岩泉町</t>
  </si>
  <si>
    <t>山武市</t>
  </si>
  <si>
    <t>神栖市</t>
  </si>
  <si>
    <t>旭市</t>
  </si>
  <si>
    <t>洋野町</t>
  </si>
  <si>
    <t>高萩市</t>
  </si>
  <si>
    <t>大崎市他30団体</t>
  </si>
  <si>
    <t>【個別表】平成29年度基金造成団体別基金執行状況表（002生活拠点形成交付金基金）</t>
  </si>
  <si>
    <t>福島県長期避難者生活拠点形成基金</t>
  </si>
  <si>
    <t>長期避難者の生活拠点の形成に資する事業を実施する。</t>
  </si>
  <si>
    <t>-</t>
  </si>
  <si>
    <t>本宮市</t>
  </si>
  <si>
    <t>本宮市長期避難者生活拠点形成基金</t>
  </si>
  <si>
    <t>桑折町</t>
  </si>
  <si>
    <t>桑折町長期避難者生活拠点形成交付金基金</t>
  </si>
  <si>
    <t>川俣町</t>
  </si>
  <si>
    <t>川俣町生活拠点形成交付金基金</t>
  </si>
  <si>
    <t>-</t>
  </si>
  <si>
    <t>大玉村</t>
  </si>
  <si>
    <t>長期避難者生活拠点形成糖基金</t>
  </si>
  <si>
    <t>葛尾村</t>
  </si>
  <si>
    <t>葛尾村長期避難者生活拠点形成交付金基金</t>
  </si>
  <si>
    <t>川内村</t>
  </si>
  <si>
    <t>川内村東日本大震災復興支援基金</t>
  </si>
  <si>
    <t>福島県他6団体</t>
  </si>
  <si>
    <t>福島県他5団体</t>
  </si>
  <si>
    <t>-</t>
  </si>
  <si>
    <t>飯舘村深谷地区復興拠点の花弁栽培施設・多目的交流広場の残土受入造成事業及び道の駅「までい館」・調整池エリアの造成事業</t>
  </si>
  <si>
    <t>飯舘村避難地域復興拠点推進交付金基金</t>
  </si>
  <si>
    <t>飯舘村</t>
  </si>
  <si>
    <t>001-05</t>
  </si>
  <si>
    <t>葛尾村農業用倉庫（及び防災倉庫）の用地取得造成事業</t>
  </si>
  <si>
    <t>葛尾村避難地域復興拠点推進交付金基金</t>
  </si>
  <si>
    <t>001-04</t>
  </si>
  <si>
    <t>富岡町ふたば医療センターの用地取得・造成事業</t>
  </si>
  <si>
    <t>富岡町避難地域復興拠点推進交付金基金</t>
  </si>
  <si>
    <t>富岡町</t>
  </si>
  <si>
    <t>001-03</t>
  </si>
  <si>
    <t>-</t>
  </si>
  <si>
    <t>楢葉町コンパクトタウン（第２工区）における分譲団地の実施設計事業及び用地取得・造成事業</t>
  </si>
  <si>
    <t>楢葉町避難地域復興拠点推進交付金基金</t>
  </si>
  <si>
    <t>001-02</t>
  </si>
  <si>
    <t>南相馬市小高区復興拠点の用地取得事業</t>
  </si>
  <si>
    <t>南相馬市避難地域復興拠点推進交付金基金</t>
  </si>
  <si>
    <t>001-01</t>
  </si>
  <si>
    <t>福島県中間貯蔵施設等影響対策及び原子力災害復興基金</t>
  </si>
  <si>
    <t>国費相当額</t>
  </si>
  <si>
    <t>うち</t>
  </si>
  <si>
    <t>(補助・補てん、利子助成・補給)</t>
  </si>
  <si>
    <t>●●県他49団体</t>
  </si>
  <si>
    <t>●●●●●●●基金</t>
  </si>
  <si>
    <t>ＴＴ県</t>
  </si>
  <si>
    <t>ＳＳ県</t>
  </si>
  <si>
    <t>ＲＲ県</t>
  </si>
  <si>
    <t>ＱＱ県</t>
  </si>
  <si>
    <t>ＰＰ県</t>
  </si>
  <si>
    <t>ＯＯ県</t>
  </si>
  <si>
    <t>農山村地域復興基盤総合整備事業等</t>
  </si>
  <si>
    <t>福島県帰還環境整備交付金基金</t>
  </si>
  <si>
    <t>福島県</t>
  </si>
  <si>
    <t>ため池対策事業</t>
  </si>
  <si>
    <t>三春町帰還環境整備交付金基金</t>
  </si>
  <si>
    <t>三春町</t>
  </si>
  <si>
    <t>ため池等放射性物質対策基金</t>
  </si>
  <si>
    <t>大玉村</t>
  </si>
  <si>
    <t>須賀川市帰還環境整備交付金基金</t>
  </si>
  <si>
    <t>須賀川市</t>
  </si>
  <si>
    <t>災害公営住宅整備事業等</t>
  </si>
  <si>
    <t>飯舘村帰還環境整備交付金基金</t>
  </si>
  <si>
    <t>飯舘村</t>
  </si>
  <si>
    <t>小学校整備事業等</t>
  </si>
  <si>
    <t>葛尾村再生加速化交付金（帰還環境整備）基金</t>
  </si>
  <si>
    <t>葛尾村</t>
  </si>
  <si>
    <t>浪江町帰還環境整備交付金基金</t>
  </si>
  <si>
    <t>浪江町</t>
  </si>
  <si>
    <t>大河原地区整備事業等</t>
  </si>
  <si>
    <t>大熊町帰還環境整備交付金基金</t>
  </si>
  <si>
    <t>大熊町</t>
  </si>
  <si>
    <t>富岡町帰還環境整備交付金基金</t>
  </si>
  <si>
    <t>富岡町</t>
  </si>
  <si>
    <t>農業関連施設整備事業等</t>
  </si>
  <si>
    <t>楢葉町帰還環境整備交付金基金</t>
  </si>
  <si>
    <t>楢葉町</t>
  </si>
  <si>
    <t>農作業道整備事業</t>
  </si>
  <si>
    <t>農業基盤整備基金</t>
  </si>
  <si>
    <t>川俣町</t>
  </si>
  <si>
    <t>工業団地整備事業等</t>
  </si>
  <si>
    <t>南相馬市帰還環境整備交付金基金</t>
  </si>
  <si>
    <t>南相馬市</t>
  </si>
  <si>
    <t>産業団地整備事業</t>
  </si>
  <si>
    <t>田村市帰還環境整備交付金基金</t>
  </si>
  <si>
    <t>田村市</t>
  </si>
  <si>
    <t>栃木県</t>
  </si>
  <si>
    <t>-</t>
  </si>
  <si>
    <t>青森県</t>
  </si>
  <si>
    <t>青森県緊急雇用創出事業臨時特例基金</t>
  </si>
  <si>
    <t>いずれも平成27年度末までに終了
【震災等対応雇用支援事業】
　　東日本大震災等の影響による失業者に対するに対する短期の雇用・就業機会を創出・提供し、又は短期の雇用機会を提供した上で地域のニーズに応じた人材育成を行う真に必要な事業
【雇用復興推進事業】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</si>
  <si>
    <t>緊急雇用創出事業臨時特例基金</t>
  </si>
  <si>
    <t>【震災等対応雇用支援事業】
　東日本大震災等の影響による失業者に対するに対する短期の雇用・就業機会を創出・提供し、又は短期の雇用機会を提供した上で地域のニーズに応じた人材育成を行う真に必要な事業
【雇用復興推進事業】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</si>
  <si>
    <t>福島県緊急雇用創出基金</t>
  </si>
  <si>
    <t>【震災等対応雇用支援事業】
　東日本大震災等の影響による失業者に対するに対する短期の雇用・就業機会を創出・提供し、又は短期の雇用機会を提供した上で地域のニーズに応じた人材育成を行う真に必要な事業</t>
  </si>
  <si>
    <t>福島県原子力災害対応等復興基金</t>
  </si>
  <si>
    <t>【震災等対応雇用支援事業】
　東日本大震災等の影響による失業者に対するに対する短期の雇用・就業機会を創出・提供し、又は短期の雇用機会を提供した上で地域のニーズに応じた人材育成を行う真に必要な事業
【雇用復興推進事業】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【原子力災害対応雇用支援事業】
　次の雇用までの一時的な雇用の場を求める福島県被災求職者に対し、企業、ＮＰＯ等への委託により、雇用・就業機会を創出し、生活の安定を図る事業。</t>
  </si>
  <si>
    <t>茨城県</t>
  </si>
  <si>
    <t>茨城県雇用創出等基金</t>
  </si>
  <si>
    <t>【雇用復興推進事業】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</si>
  <si>
    <t>栃木県緊急雇用創出事業臨時特例基金</t>
  </si>
  <si>
    <t>【雇用復興推進事業】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</si>
  <si>
    <t>千葉県</t>
  </si>
  <si>
    <t>千葉県緊急雇用創出事業等臨時特例基金</t>
  </si>
  <si>
    <t xml:space="preserve">
【雇用復興推進事業】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
場合に、産業政策と一体となり、当該雇用に係る費用を事業主に助成する事業。
</t>
  </si>
  <si>
    <t>新潟県</t>
  </si>
  <si>
    <t>新潟県緊急雇用創出事業臨時特例基金</t>
  </si>
  <si>
    <t>平成27年度末までに終了
【雇用復興推進事業】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</si>
  <si>
    <t>長野県</t>
  </si>
  <si>
    <t>長野県緊急雇用創出基金</t>
  </si>
  <si>
    <t>平成27年度末までに終了
【雇用復興推進事業】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</si>
  <si>
    <t>青森県他8団体</t>
  </si>
  <si>
    <t>東日本大震災により被害を受けた地域の医療提供体制を再構築するため、各県が策定した「医療の復興計画」等に基づく事業を実施</t>
  </si>
  <si>
    <t>東日本大震災により被害を受けた地域の医療提供体制を再構築するため、各県が策定した「医療の復興計画」等に基づく事業を実施</t>
  </si>
  <si>
    <t>宮城県</t>
  </si>
  <si>
    <t>福島県</t>
  </si>
  <si>
    <t>茨城県</t>
  </si>
  <si>
    <t>岩手県他3団体</t>
  </si>
  <si>
    <t>宮城県医師育成機構</t>
  </si>
  <si>
    <r>
      <t xml:space="preserve">医学生修学資金貸付基金
</t>
    </r>
    <r>
      <rPr>
        <sz val="7"/>
        <color indexed="8"/>
        <rFont val="ＭＳ ゴシック"/>
        <family val="3"/>
      </rPr>
      <t>【地域医療復興計画】
【第二期地域医療復興計画】</t>
    </r>
  </si>
  <si>
    <t>震災対応医師確保対策として、医学生への修学資金貸付制度を創設する。大学卒業後、県が指定する医療機関で一定期間勤務した場合には償還を免除する制度とすることにより、医師確保が困難な病院への医師配置を行う。</t>
  </si>
  <si>
    <t>介護基盤緊急整備等臨時特例基金</t>
  </si>
  <si>
    <t>地域支え合い体制づくり事業</t>
  </si>
  <si>
    <t>　原発事故の影響により、生産の断念を余儀なくされた避難指示区域等における農地の営農再開を図るため、福島県に基金を設置し、営農再開を目的として行う一連の取組を支援。
（ＰＲ版）
http://www.maff.go.jp/j/seisan/suisin/tuyoi_nougyou/t_tuti/H28/pdf/kikin_pr_28.pdf</t>
  </si>
  <si>
    <t>福島県原子力災害等復興基金（営農再開勘定）（福島県営農再開支援事業）</t>
  </si>
  <si>
    <t>被災農業者支援基金（原子力被災12市町村農業者支援事業）</t>
  </si>
  <si>
    <t>原子力被災12市町村において、営農再開に要する農業用機械、施設、家畜等の導入に必要な経費を支援し、営農再開の促進を図る。
（原子力被災12市町村農業者支援事業のＨＰ）
http://www.maff.go.jp/j/kanbo/joho/saigai/12town_sien.html</t>
  </si>
  <si>
    <t>公益財団法人
福島県農業振興公社</t>
  </si>
  <si>
    <t>特定鉱害復旧事業等基金（旧鉱物採掘区域災害復旧費補助金）</t>
  </si>
  <si>
    <t>震災に起因する旧鉱物採掘地域の地盤沈下等の被害について、応急措置すべき事業として災害復旧工事を行う。</t>
  </si>
  <si>
    <t>一般社団法人
岩手県土木技術センター</t>
  </si>
  <si>
    <t>公益社団法人
みやぎ農業振興公社</t>
  </si>
  <si>
    <t>福島県</t>
  </si>
  <si>
    <t>福島県原子力災害等復興基金（がんばろうふくしま産業復興企業立地支援事業）基金</t>
  </si>
  <si>
    <t>広域的な被害を受けた福島県の復興再生を促進するため、下記の事業を行う。
①企業立地奨励を実施する同県への支援
②喪失した工業団地の早急な再生等を促進するための利子補給による支援</t>
  </si>
  <si>
    <t>福島県原子力災害等復興基金（福島県医療機器開発・安全性評価センター整備事業）</t>
  </si>
  <si>
    <t>「日本再生戦略」に基づき、福島県の復興と我が国医療機器産業の国際競争力を強化するため、福島県において、医療機器の開発・安全対策、事業化支援を行う拠点を整備する。</t>
  </si>
  <si>
    <t>事業再開・帰還促進基金</t>
  </si>
  <si>
    <t>震災がれき処理促進地方公共団体緊急支援基金</t>
  </si>
  <si>
    <t>福島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</si>
  <si>
    <t>福島県民健康管理基金
（放射線量低減対策特別緊急事業費補助金）</t>
  </si>
  <si>
    <t>放射性物質汚染対処特措法に基づき策定された除染実施計画に基づき実施する除染事業等に対して、福島県が福島県内の市町村に対してその費用を交付するもの。</t>
  </si>
  <si>
    <t>福島県が、放射線の影響から県民の健康を将来にわたって見守るため健康調査等を実施するとともに、先端医療技術・機器を活用した早期診断及び早期治療の実施、併せて関連する健康管理の情報発信を行うための拠点として放射線医学県民健康管理センターを整備する。
平成28年度から供用を開始している。</t>
  </si>
  <si>
    <t>福島県原子力災害等復興基金
（放射線影響等研究開発拠点整備費等補助金）</t>
  </si>
  <si>
    <t>福島において子どもや親たちをはじめとする住民が安全に安心して生活する環境を整備するため、放射性物質で汚染された環境の回復・創造のための調査及び研究開発の拠点として、福島県が設置する「福島県環境創造センター」の整備・運営を支援する事業である。</t>
  </si>
  <si>
    <t>ＢＢ県</t>
  </si>
  <si>
    <t>ＣＣ県</t>
  </si>
  <si>
    <t>ＤＤ県</t>
  </si>
  <si>
    <t>ＥＥ県</t>
  </si>
  <si>
    <t>ＦＦ県</t>
  </si>
  <si>
    <t>ＧＧ県</t>
  </si>
  <si>
    <t>ＨＨ県</t>
  </si>
  <si>
    <t>ＩＩ県</t>
  </si>
  <si>
    <t>ＪＪ県</t>
  </si>
  <si>
    <t>ＫＫ県</t>
  </si>
  <si>
    <t>ＬＬ県</t>
  </si>
  <si>
    <t>ＭＭ県</t>
  </si>
  <si>
    <t>1</t>
  </si>
  <si>
    <t>中間貯蔵施設整備等影響緩和交付金基金
（中間貯蔵施設整備等影響緩和交付金）</t>
  </si>
  <si>
    <t>中間貯蔵施設の整備等に伴う影響を緩和するための生活再建や地域振興に係る事業</t>
  </si>
  <si>
    <t>大熊町</t>
  </si>
  <si>
    <t>双葉町</t>
  </si>
  <si>
    <t>【個別表】平成29年度基金造成団体別基金執行状況表（003福島原子力災害復興交付金基金）</t>
  </si>
  <si>
    <t>【個別表】平成29年度基金造成団体別基金執行状況表（004帰還環境整備交付金基金）</t>
  </si>
  <si>
    <t>【個別表】平成29年度基金造成団体別基金執行状況表（005地方消費者行政活性化基金）</t>
  </si>
  <si>
    <t>【個別表】平成29年度基金造成団体別基金執行状況表（006緊急雇用創出基金（緊急雇用創出事業臨時特例交付金））</t>
  </si>
  <si>
    <t>【個別表】平成29年度基金造成団体別基金執行状況表（007地域医療再生基金（医療の復興））</t>
  </si>
  <si>
    <t>【個別表】平成29年度基金造成団体別基金執行状況表（008医学生修学資金貸付基金）</t>
  </si>
  <si>
    <t>【個別表】平成29年度基金造成団体別基金執行状況表（009介護基盤緊急整備等臨時特例基金（介護支援体制緊急整備等臨時特例交付金））</t>
  </si>
  <si>
    <t>【個別表】平成29年度基金造成団体別基金執行状況表（011福島県原子力災害等復興基金）</t>
  </si>
  <si>
    <t>【個別表】平成29年度基金造成団体別基金執行状況表（012被災農業者支援基金）</t>
  </si>
  <si>
    <t>【個別表】平成29年度基金造成団体別基金執行状況表（013特定鉱害復旧事業等基金（旧鉱物採掘区域災害復旧費補助金））</t>
  </si>
  <si>
    <t>【個別表】平成29年度基金造成団体別基金執行状況表（014福島県原子力災害等復興基金（がんばろうふくしま産業復興企業立地支援事業））</t>
  </si>
  <si>
    <t>【個別表】平成29年度基金造成団体別基金執行状況表（015福島県原子力災害等復興基金（福島県医療機器開発・安全性評価センター整備事業））</t>
  </si>
  <si>
    <t>【個別表】平成29年度基金造成団体別基金執行状況表（016事業再開・帰還促進基金）</t>
  </si>
  <si>
    <t>【個別表】平成29年度基金造成団体別基金執行状況表（017震災がれき処理促進地方公共団体緊急支援基金
（災害等廃棄物処理促進費補助金））</t>
  </si>
  <si>
    <t>【個別表】平成29年度基金造成団体別基金執行状況表（018福島県民健康管理基金（放射線量低減対策特別緊急事業費補助金））</t>
  </si>
  <si>
    <t>【個別表】平成29年度基金造成団体別基金執行状況表（019福島県民健康管理基金
（原子力災害健康管理施設整備交付金））</t>
  </si>
  <si>
    <t>【個別表】平成29年度基金造成団体別基金執行状況表（020福島県原子力災害等復興基金）</t>
  </si>
  <si>
    <t>【個別表】平成29年度基金造成団体別基金執行状況表（021福島県民健康管理基金）</t>
  </si>
  <si>
    <t>【個別表】平成29年度基金造成団体別基金執行状況表（022中間貯蔵施設整備等影響緩和交付金基金（中間貯蔵施設整備等影響緩和交付金））</t>
  </si>
  <si>
    <t>有</t>
  </si>
  <si>
    <t>Ｈ27年度末</t>
  </si>
  <si>
    <t>Ｈ27年6月末</t>
  </si>
  <si>
    <t>取崩し型</t>
  </si>
  <si>
    <t>その他</t>
  </si>
  <si>
    <t>仮設住宅等に居住する被災者を対象とした各種健康支援活動やその提供体制づくりを推進する。</t>
  </si>
  <si>
    <t>H27年度に基金を解散。</t>
  </si>
  <si>
    <t>④防災集団移転や災害公営住宅建設などの進捗に伴う仮設住宅の状況に大きく依存し、事業の進捗状況に応じた複数年度にわたる執行管理が必要であるため。</t>
  </si>
  <si>
    <t>(補助・補てん、利子助成・補給)</t>
  </si>
  <si>
    <t>うち</t>
  </si>
  <si>
    <t>国費相当額</t>
  </si>
  <si>
    <t>介護基盤緊急整備等臨時特例基金（被災地健康支援臨時特例交付金）</t>
  </si>
  <si>
    <t>岩手県他2団体</t>
  </si>
  <si>
    <t>【個別表】平成29年度基金造成団体別基金執行状況表（010介護基盤緊急整備等臨時特例基金（被災地健康支援臨時特例交付金））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</si>
</sst>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0%"/>
    <numFmt numFmtId="180" formatCode="#,##0.0&quot;万ha&quot;"/>
    <numFmt numFmtId="181" formatCode="#,##0&quot;万ha&quot;"/>
    <numFmt numFmtId="182" formatCode="_ * #,##0.000_ ;_ * \-#,##0.000_ ;_ * &quot;-&quot;???_ ;_ @_ "/>
    <numFmt numFmtId="183" formatCode="#,##0.000_ "/>
    <numFmt numFmtId="184" formatCode="#,##0_);[Red]\(#,##0\)"/>
    <numFmt numFmtId="185" formatCode="0_);[Red]\(0\)"/>
    <numFmt numFmtId="186" formatCode="_ * #,##0_ ;_ * \-#,##0_ ;_ * &quot;-&quot;???_ ;_ @_ "/>
    <numFmt numFmtId="187" formatCode="0.000_);[Red]\(0.000\)"/>
  </numFmts>
  <fonts count="80">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b/>
      <sz val="12"/>
      <color indexed="8"/>
      <name val="ＭＳ ゴシック"/>
      <family val="3"/>
    </font>
    <font>
      <sz val="8"/>
      <color indexed="8"/>
      <name val="ＭＳ Ｐゴシック"/>
      <family val="3"/>
    </font>
    <font>
      <sz val="7"/>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sz val="6"/>
      <color indexed="8"/>
      <name val="ＭＳ Ｐゴシック"/>
      <family val="3"/>
    </font>
    <font>
      <sz val="10"/>
      <name val="ＭＳ ゴシック"/>
      <family val="3"/>
    </font>
    <font>
      <sz val="11"/>
      <name val="ＭＳ Ｐゴシック"/>
      <family val="3"/>
    </font>
    <font>
      <sz val="10"/>
      <name val="ＭＳ Ｐゴシック"/>
      <family val="3"/>
    </font>
    <font>
      <sz val="10"/>
      <name val="MS UI Gothic"/>
      <family val="3"/>
    </font>
    <font>
      <sz val="8"/>
      <name val="ＭＳ ゴシック"/>
      <family val="3"/>
    </font>
    <font>
      <sz val="9"/>
      <name val="ＭＳ ゴシック"/>
      <family val="3"/>
    </font>
    <font>
      <sz val="9"/>
      <name val="ＭＳ Ｐゴシック"/>
      <family val="3"/>
    </font>
    <font>
      <sz val="8"/>
      <name val="ＭＳ Ｐゴシック"/>
      <family val="3"/>
    </font>
    <font>
      <u val="single"/>
      <sz val="11"/>
      <color indexed="12"/>
      <name val="ＭＳ Ｐゴシック"/>
      <family val="3"/>
    </font>
    <font>
      <b/>
      <sz val="9"/>
      <name val="ＭＳ Ｐゴシック"/>
      <family val="3"/>
    </font>
    <font>
      <sz val="7"/>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b/>
      <sz val="12"/>
      <color theme="1"/>
      <name val="ＭＳ ゴシック"/>
      <family val="3"/>
    </font>
    <font>
      <sz val="9"/>
      <color theme="1"/>
      <name val="Calibri"/>
      <family val="3"/>
    </font>
    <font>
      <sz val="10"/>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sz val="8"/>
      <color theme="1"/>
      <name val="Calibri"/>
      <family val="3"/>
    </font>
    <font>
      <sz val="6"/>
      <color theme="1"/>
      <name val="Calibri"/>
      <family val="3"/>
    </font>
    <font>
      <sz val="8"/>
      <color theme="1"/>
      <name val="ＭＳ ゴシック"/>
      <family val="3"/>
    </font>
    <font>
      <sz val="10"/>
      <name val="Calibri"/>
      <family val="3"/>
    </font>
    <font>
      <sz val="11"/>
      <name val="Calibri"/>
      <family val="3"/>
    </font>
    <font>
      <sz val="9"/>
      <name val="Calibri"/>
      <family val="3"/>
    </font>
    <font>
      <sz val="8"/>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style="medium"/>
      <right style="medium"/>
      <top style="thin"/>
      <bottom style="thin"/>
    </border>
    <border>
      <left style="medium"/>
      <right/>
      <top style="thin"/>
      <bottom style="thin"/>
    </border>
    <border>
      <left/>
      <right/>
      <top style="thin"/>
      <bottom style="thin"/>
    </border>
    <border>
      <left style="thin"/>
      <right style="thin"/>
      <top style="thin"/>
      <bottom style="thin"/>
    </border>
    <border>
      <left/>
      <right style="thin"/>
      <top style="thin"/>
      <bottom style="thin"/>
    </border>
    <border>
      <left style="thin"/>
      <right style="medium"/>
      <top style="thin"/>
      <bottom style="thin"/>
    </border>
    <border>
      <left/>
      <right style="thin"/>
      <top style="thin"/>
      <bottom/>
    </border>
    <border>
      <left/>
      <right/>
      <top style="medium"/>
      <bottom/>
    </border>
    <border>
      <left style="thin"/>
      <right style="thin"/>
      <top style="thin"/>
      <bottom style="medium"/>
    </border>
    <border>
      <left style="medium"/>
      <right style="thin"/>
      <top style="thin"/>
      <bottom/>
    </border>
    <border>
      <left style="medium"/>
      <right style="medium"/>
      <top style="medium"/>
      <bottom style="thin"/>
    </border>
    <border>
      <left style="medium"/>
      <right/>
      <top style="medium"/>
      <bottom style="thin"/>
    </border>
    <border>
      <left/>
      <right/>
      <top style="medium"/>
      <bottom style="thin"/>
    </border>
    <border>
      <left style="thin"/>
      <right style="thin"/>
      <top style="medium"/>
      <bottom style="thin"/>
    </border>
    <border>
      <left/>
      <right style="thin"/>
      <top style="medium"/>
      <bottom style="thin"/>
    </border>
    <border>
      <left style="medium"/>
      <right style="thin"/>
      <top style="medium"/>
      <bottom style="thin"/>
    </border>
    <border>
      <left style="medium"/>
      <right style="thin"/>
      <top style="thin"/>
      <bottom style="thin"/>
    </border>
    <border>
      <left style="medium"/>
      <right style="medium"/>
      <top/>
      <bottom/>
    </border>
    <border>
      <left style="thin"/>
      <right style="thin"/>
      <top/>
      <bottom/>
    </border>
    <border>
      <left/>
      <right style="thin"/>
      <top/>
      <bottom/>
    </border>
    <border>
      <left style="thin"/>
      <right/>
      <top style="thin"/>
      <bottom style="thin"/>
    </border>
    <border>
      <left style="medium"/>
      <right style="thin"/>
      <top/>
      <bottom/>
    </border>
    <border>
      <left style="thin"/>
      <right/>
      <top style="medium"/>
      <bottom style="thin"/>
    </border>
    <border>
      <left style="medium"/>
      <right style="medium"/>
      <top style="medium"/>
      <bottom style="medium"/>
    </border>
    <border>
      <left style="medium"/>
      <right/>
      <top style="medium"/>
      <bottom style="medium"/>
    </border>
    <border>
      <left style="medium"/>
      <right style="thin"/>
      <top style="medium"/>
      <bottom style="medium"/>
    </border>
    <border>
      <left/>
      <right/>
      <top style="medium"/>
      <bottom style="medium"/>
    </border>
    <border>
      <left style="thin"/>
      <right style="thin"/>
      <top style="medium"/>
      <bottom style="medium"/>
    </border>
    <border>
      <left/>
      <right style="thin"/>
      <top style="medium"/>
      <bottom style="medium"/>
    </border>
    <border>
      <left style="thin"/>
      <right style="medium"/>
      <top style="medium"/>
      <bottom/>
    </border>
    <border>
      <left style="medium"/>
      <right style="medium"/>
      <top style="thin"/>
      <bottom/>
    </border>
    <border>
      <left style="medium"/>
      <right style="thin"/>
      <top style="medium"/>
      <bottom/>
    </border>
    <border>
      <left style="medium"/>
      <right style="medium"/>
      <top style="medium"/>
      <bottom/>
    </border>
    <border>
      <left style="medium"/>
      <right style="medium"/>
      <top/>
      <bottom style="medium"/>
    </border>
    <border>
      <left style="medium"/>
      <right/>
      <top style="dotted"/>
      <bottom style="medium"/>
    </border>
    <border>
      <left/>
      <right style="medium"/>
      <top/>
      <bottom/>
    </border>
    <border>
      <left style="thin"/>
      <right style="medium"/>
      <top style="thin"/>
      <bottom/>
    </border>
    <border>
      <left style="thin"/>
      <right style="medium"/>
      <top/>
      <bottom/>
    </border>
    <border>
      <left style="medium"/>
      <right/>
      <top/>
      <bottom style="thin"/>
    </border>
    <border>
      <left/>
      <right/>
      <top/>
      <bottom style="thin"/>
    </border>
    <border>
      <left style="thin"/>
      <right style="thin"/>
      <top style="thin"/>
      <bottom/>
    </border>
    <border>
      <left style="thin"/>
      <right/>
      <top/>
      <bottom style="dotted"/>
    </border>
    <border>
      <left style="thin"/>
      <right style="thin"/>
      <top/>
      <bottom style="dotted"/>
    </border>
    <border>
      <left/>
      <right style="medium"/>
      <top style="thin"/>
      <bottom/>
    </border>
    <border>
      <left/>
      <right style="medium"/>
      <top/>
      <bottom style="dotted"/>
    </border>
    <border>
      <left style="medium"/>
      <right style="thin"/>
      <top/>
      <bottom style="dotted"/>
    </border>
    <border>
      <left style="thin"/>
      <right style="medium"/>
      <top/>
      <bottom style="dotted"/>
    </border>
    <border>
      <left style="medium"/>
      <right/>
      <top/>
      <bottom style="dotted"/>
    </border>
    <border>
      <left/>
      <right style="thin"/>
      <top style="medium"/>
      <bottom/>
    </border>
    <border>
      <left/>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02">
    <xf numFmtId="0" fontId="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wrapText="1"/>
    </xf>
    <xf numFmtId="0" fontId="64" fillId="0" borderId="0" xfId="0" applyFont="1" applyAlignment="1">
      <alignment vertical="center"/>
    </xf>
    <xf numFmtId="0" fontId="62" fillId="33" borderId="10" xfId="0" applyFont="1" applyFill="1" applyBorder="1" applyAlignment="1">
      <alignment horizontal="center" vertical="center"/>
    </xf>
    <xf numFmtId="0" fontId="65" fillId="33" borderId="11" xfId="0" applyFont="1" applyFill="1" applyBorder="1" applyAlignment="1">
      <alignment horizontal="left" vertical="center" wrapText="1"/>
    </xf>
    <xf numFmtId="0" fontId="65" fillId="33" borderId="12" xfId="0" applyFont="1" applyFill="1" applyBorder="1" applyAlignment="1">
      <alignment horizontal="center" vertical="center" wrapText="1"/>
    </xf>
    <xf numFmtId="0" fontId="62" fillId="33" borderId="13" xfId="0" applyFont="1" applyFill="1" applyBorder="1" applyAlignment="1">
      <alignment horizontal="left" vertical="center"/>
    </xf>
    <xf numFmtId="0" fontId="0" fillId="33" borderId="14" xfId="0" applyFill="1" applyBorder="1" applyAlignment="1">
      <alignment vertical="center"/>
    </xf>
    <xf numFmtId="0" fontId="63" fillId="33" borderId="15"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16" xfId="0" applyFont="1" applyFill="1" applyBorder="1" applyAlignment="1">
      <alignment horizontal="center" vertical="center"/>
    </xf>
    <xf numFmtId="0" fontId="65" fillId="33" borderId="17"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19" xfId="0" applyFont="1" applyFill="1" applyBorder="1" applyAlignment="1">
      <alignment horizontal="center" vertical="center"/>
    </xf>
    <xf numFmtId="0" fontId="65" fillId="33" borderId="20" xfId="0" applyFont="1" applyFill="1" applyBorder="1" applyAlignment="1">
      <alignment horizontal="center" vertical="center"/>
    </xf>
    <xf numFmtId="0" fontId="63" fillId="33" borderId="21" xfId="0" applyFont="1" applyFill="1" applyBorder="1" applyAlignment="1">
      <alignment horizontal="center" vertical="center"/>
    </xf>
    <xf numFmtId="0" fontId="63" fillId="33" borderId="13" xfId="0" applyFont="1" applyFill="1" applyBorder="1" applyAlignment="1">
      <alignment horizontal="center" vertical="center"/>
    </xf>
    <xf numFmtId="0" fontId="63" fillId="33" borderId="10" xfId="0" applyFont="1" applyFill="1" applyBorder="1" applyAlignment="1">
      <alignment horizontal="center" vertical="center"/>
    </xf>
    <xf numFmtId="0" fontId="65" fillId="33" borderId="22" xfId="0" applyFont="1" applyFill="1" applyBorder="1" applyAlignment="1">
      <alignment horizontal="center" vertical="center"/>
    </xf>
    <xf numFmtId="0" fontId="63" fillId="33" borderId="23" xfId="0" applyFont="1" applyFill="1" applyBorder="1" applyAlignment="1">
      <alignment horizontal="center" vertical="center"/>
    </xf>
    <xf numFmtId="0" fontId="65" fillId="33" borderId="24" xfId="0" applyFont="1" applyFill="1" applyBorder="1" applyAlignment="1">
      <alignment horizontal="center" vertical="center" wrapText="1"/>
    </xf>
    <xf numFmtId="0" fontId="63" fillId="33" borderId="25" xfId="0" applyFont="1" applyFill="1" applyBorder="1" applyAlignment="1">
      <alignment horizontal="left" vertical="center" wrapText="1"/>
    </xf>
    <xf numFmtId="0" fontId="62" fillId="33" borderId="26" xfId="0" applyFont="1" applyFill="1" applyBorder="1" applyAlignment="1">
      <alignment horizontal="center" vertical="center"/>
    </xf>
    <xf numFmtId="178" fontId="62" fillId="0" borderId="27" xfId="0" applyNumberFormat="1" applyFont="1" applyBorder="1" applyAlignment="1">
      <alignment horizontal="right" vertical="center"/>
    </xf>
    <xf numFmtId="178" fontId="62" fillId="0" borderId="28" xfId="0" applyNumberFormat="1" applyFont="1" applyBorder="1" applyAlignment="1">
      <alignment horizontal="right" vertical="center"/>
    </xf>
    <xf numFmtId="178" fontId="62" fillId="0" borderId="29" xfId="0" applyNumberFormat="1" applyFont="1" applyBorder="1" applyAlignment="1">
      <alignment horizontal="right" vertical="center"/>
    </xf>
    <xf numFmtId="178" fontId="62" fillId="0" borderId="30" xfId="0" applyNumberFormat="1" applyFont="1" applyBorder="1" applyAlignment="1">
      <alignment horizontal="right" vertical="center"/>
    </xf>
    <xf numFmtId="178" fontId="62" fillId="34" borderId="27" xfId="0" applyNumberFormat="1" applyFont="1" applyFill="1" applyBorder="1" applyAlignment="1">
      <alignment horizontal="right" vertical="center"/>
    </xf>
    <xf numFmtId="178" fontId="62" fillId="34" borderId="28" xfId="0" applyNumberFormat="1" applyFont="1" applyFill="1" applyBorder="1" applyAlignment="1">
      <alignment horizontal="right" vertical="center"/>
    </xf>
    <xf numFmtId="178" fontId="62" fillId="34" borderId="29" xfId="0" applyNumberFormat="1" applyFont="1" applyFill="1" applyBorder="1" applyAlignment="1">
      <alignment horizontal="right" vertical="center"/>
    </xf>
    <xf numFmtId="178" fontId="62" fillId="34" borderId="30" xfId="0" applyNumberFormat="1" applyFont="1" applyFill="1" applyBorder="1" applyAlignment="1">
      <alignment horizontal="right" vertical="center"/>
    </xf>
    <xf numFmtId="176" fontId="62" fillId="0" borderId="31" xfId="0" applyNumberFormat="1" applyFont="1" applyBorder="1" applyAlignment="1">
      <alignment horizontal="center" vertical="center"/>
    </xf>
    <xf numFmtId="0" fontId="62" fillId="0" borderId="31" xfId="0" applyFont="1" applyBorder="1" applyAlignment="1">
      <alignment vertical="center" wrapText="1"/>
    </xf>
    <xf numFmtId="0" fontId="62" fillId="0" borderId="31" xfId="0" applyFont="1" applyBorder="1" applyAlignment="1">
      <alignment horizontal="center" vertical="center"/>
    </xf>
    <xf numFmtId="0" fontId="62" fillId="0" borderId="31" xfId="0" applyFont="1" applyBorder="1" applyAlignment="1">
      <alignment horizontal="center" vertical="center" wrapText="1"/>
    </xf>
    <xf numFmtId="0" fontId="66" fillId="0" borderId="32" xfId="0" applyFont="1" applyBorder="1" applyAlignment="1">
      <alignment horizontal="center" vertical="center"/>
    </xf>
    <xf numFmtId="0" fontId="66" fillId="0" borderId="31" xfId="0" applyFont="1" applyBorder="1" applyAlignment="1">
      <alignment horizontal="center" vertical="center"/>
    </xf>
    <xf numFmtId="0" fontId="62" fillId="0" borderId="33" xfId="0" applyFont="1" applyBorder="1" applyAlignment="1">
      <alignment horizontal="center" vertical="center"/>
    </xf>
    <xf numFmtId="0" fontId="62" fillId="0" borderId="34" xfId="0" applyFont="1" applyBorder="1" applyAlignment="1">
      <alignment vertical="center"/>
    </xf>
    <xf numFmtId="0" fontId="62" fillId="0" borderId="35" xfId="0" applyFont="1" applyBorder="1" applyAlignment="1">
      <alignment vertical="center"/>
    </xf>
    <xf numFmtId="0" fontId="62" fillId="0" borderId="34" xfId="0" applyFont="1" applyBorder="1" applyAlignment="1">
      <alignment horizontal="center" vertical="center"/>
    </xf>
    <xf numFmtId="0" fontId="67" fillId="0" borderId="0" xfId="0" applyFont="1" applyAlignment="1">
      <alignment vertical="center"/>
    </xf>
    <xf numFmtId="0" fontId="68" fillId="0" borderId="0" xfId="0" applyFont="1" applyAlignment="1">
      <alignment vertical="center"/>
    </xf>
    <xf numFmtId="0" fontId="69" fillId="33" borderId="26" xfId="0" applyFont="1" applyFill="1" applyBorder="1" applyAlignment="1">
      <alignment horizontal="center" vertical="center"/>
    </xf>
    <xf numFmtId="0" fontId="70" fillId="33" borderId="26" xfId="0" applyFont="1" applyFill="1" applyBorder="1" applyAlignment="1">
      <alignment horizontal="center" vertical="center"/>
    </xf>
    <xf numFmtId="0" fontId="69" fillId="33" borderId="0" xfId="0" applyFont="1" applyFill="1" applyBorder="1" applyAlignment="1">
      <alignment horizontal="center" vertical="center"/>
    </xf>
    <xf numFmtId="0" fontId="70" fillId="33" borderId="0" xfId="0" applyFont="1" applyFill="1" applyBorder="1" applyAlignment="1">
      <alignment horizontal="center" vertical="center"/>
    </xf>
    <xf numFmtId="0" fontId="66" fillId="33" borderId="30" xfId="0" applyFont="1" applyFill="1" applyBorder="1" applyAlignment="1">
      <alignment horizontal="center" vertical="center"/>
    </xf>
    <xf numFmtId="0" fontId="62" fillId="33" borderId="36" xfId="0" applyFont="1" applyFill="1" applyBorder="1" applyAlignment="1">
      <alignment horizontal="center" vertical="center" wrapText="1" shrinkToFit="1"/>
    </xf>
    <xf numFmtId="0" fontId="65" fillId="33" borderId="14" xfId="0" applyFont="1" applyFill="1" applyBorder="1" applyAlignment="1">
      <alignment horizontal="left" vertical="center" wrapText="1"/>
    </xf>
    <xf numFmtId="0" fontId="65" fillId="33" borderId="37" xfId="0" applyFont="1" applyFill="1" applyBorder="1" applyAlignment="1">
      <alignment horizontal="left" vertical="center" wrapText="1"/>
    </xf>
    <xf numFmtId="177" fontId="62" fillId="0" borderId="38" xfId="0" applyNumberFormat="1" applyFont="1" applyFill="1" applyBorder="1" applyAlignment="1">
      <alignment vertical="center"/>
    </xf>
    <xf numFmtId="177" fontId="0" fillId="0" borderId="0" xfId="0" applyNumberFormat="1" applyFill="1" applyBorder="1" applyAlignment="1">
      <alignment vertical="center"/>
    </xf>
    <xf numFmtId="0" fontId="71" fillId="35" borderId="39" xfId="0" applyFont="1" applyFill="1" applyBorder="1" applyAlignment="1">
      <alignment horizontal="center" vertical="center" wrapText="1"/>
    </xf>
    <xf numFmtId="0" fontId="72" fillId="35" borderId="39" xfId="0" applyFont="1" applyFill="1" applyBorder="1" applyAlignment="1">
      <alignment horizontal="center" vertical="center" wrapText="1"/>
    </xf>
    <xf numFmtId="41" fontId="62" fillId="0" borderId="10" xfId="0" applyNumberFormat="1" applyFont="1" applyBorder="1" applyAlignment="1">
      <alignment horizontal="right" vertical="center"/>
    </xf>
    <xf numFmtId="41" fontId="62" fillId="0" borderId="12" xfId="0" applyNumberFormat="1" applyFont="1" applyBorder="1" applyAlignment="1">
      <alignment horizontal="right" vertical="center"/>
    </xf>
    <xf numFmtId="41" fontId="62" fillId="0" borderId="16" xfId="0" applyNumberFormat="1" applyFont="1" applyBorder="1" applyAlignment="1">
      <alignment horizontal="right" vertical="center"/>
    </xf>
    <xf numFmtId="41" fontId="62" fillId="0" borderId="23" xfId="0" applyNumberFormat="1" applyFont="1" applyBorder="1" applyAlignment="1">
      <alignment horizontal="right" vertical="center"/>
    </xf>
    <xf numFmtId="41" fontId="62" fillId="34" borderId="10" xfId="0" applyNumberFormat="1" applyFont="1" applyFill="1" applyBorder="1" applyAlignment="1">
      <alignment horizontal="right" vertical="center"/>
    </xf>
    <xf numFmtId="41" fontId="62" fillId="34" borderId="12" xfId="0" applyNumberFormat="1" applyFont="1" applyFill="1" applyBorder="1" applyAlignment="1">
      <alignment horizontal="right" vertical="center"/>
    </xf>
    <xf numFmtId="41" fontId="62" fillId="34" borderId="16" xfId="0" applyNumberFormat="1" applyFont="1" applyFill="1" applyBorder="1" applyAlignment="1">
      <alignment horizontal="right" vertical="center"/>
    </xf>
    <xf numFmtId="41" fontId="62" fillId="34" borderId="23" xfId="0" applyNumberFormat="1" applyFont="1" applyFill="1" applyBorder="1" applyAlignment="1">
      <alignment horizontal="right" vertical="center"/>
    </xf>
    <xf numFmtId="0" fontId="62" fillId="33" borderId="16" xfId="0" applyFont="1" applyFill="1" applyBorder="1" applyAlignment="1">
      <alignment vertical="center"/>
    </xf>
    <xf numFmtId="0" fontId="63" fillId="33" borderId="21" xfId="0" applyFont="1" applyFill="1" applyBorder="1" applyAlignment="1">
      <alignment vertical="center"/>
    </xf>
    <xf numFmtId="0" fontId="62" fillId="33" borderId="40" xfId="0" applyFont="1" applyFill="1" applyBorder="1" applyAlignment="1">
      <alignment horizontal="center" vertical="center"/>
    </xf>
    <xf numFmtId="0" fontId="73" fillId="33" borderId="15" xfId="0" applyFont="1" applyFill="1" applyBorder="1" applyAlignment="1">
      <alignment horizontal="center" vertical="center" wrapText="1"/>
    </xf>
    <xf numFmtId="0" fontId="62" fillId="0" borderId="3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179" fontId="62" fillId="0" borderId="34" xfId="0" applyNumberFormat="1" applyFont="1" applyBorder="1" applyAlignment="1">
      <alignment horizontal="center" vertical="center"/>
    </xf>
    <xf numFmtId="0" fontId="62" fillId="0" borderId="36"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31" xfId="0" applyFont="1" applyBorder="1" applyAlignment="1">
      <alignment horizontal="center" vertical="center" wrapText="1"/>
    </xf>
    <xf numFmtId="0" fontId="62" fillId="0" borderId="34" xfId="0" applyFont="1" applyBorder="1" applyAlignment="1">
      <alignment vertical="center" wrapText="1"/>
    </xf>
    <xf numFmtId="0" fontId="62" fillId="0" borderId="35" xfId="0" applyFont="1" applyBorder="1" applyAlignment="1">
      <alignment vertical="center" wrapText="1"/>
    </xf>
    <xf numFmtId="0" fontId="62" fillId="0" borderId="33" xfId="0" applyFont="1" applyFill="1" applyBorder="1" applyAlignment="1">
      <alignment horizontal="center" vertical="center" wrapText="1"/>
    </xf>
    <xf numFmtId="0" fontId="62" fillId="0" borderId="31" xfId="0" applyFont="1" applyFill="1" applyBorder="1" applyAlignment="1">
      <alignment horizontal="center" vertical="center" wrapText="1"/>
    </xf>
    <xf numFmtId="178" fontId="62" fillId="0" borderId="27" xfId="0" applyNumberFormat="1" applyFont="1" applyFill="1" applyBorder="1" applyAlignment="1">
      <alignment horizontal="right" vertical="center"/>
    </xf>
    <xf numFmtId="178" fontId="62" fillId="0" borderId="28" xfId="0" applyNumberFormat="1" applyFont="1" applyFill="1" applyBorder="1" applyAlignment="1">
      <alignment horizontal="right" vertical="center"/>
    </xf>
    <xf numFmtId="178" fontId="62" fillId="0" borderId="29" xfId="0" applyNumberFormat="1" applyFont="1" applyFill="1" applyBorder="1" applyAlignment="1">
      <alignment horizontal="right" vertical="center"/>
    </xf>
    <xf numFmtId="178" fontId="62" fillId="0" borderId="30" xfId="0" applyNumberFormat="1" applyFont="1" applyFill="1" applyBorder="1" applyAlignment="1">
      <alignment horizontal="right" vertical="center"/>
    </xf>
    <xf numFmtId="0" fontId="69" fillId="0" borderId="0" xfId="0" applyFont="1" applyFill="1" applyBorder="1" applyAlignment="1">
      <alignment horizontal="center" vertical="center"/>
    </xf>
    <xf numFmtId="41" fontId="62" fillId="0" borderId="10" xfId="0" applyNumberFormat="1" applyFont="1" applyFill="1" applyBorder="1" applyAlignment="1">
      <alignment horizontal="right" vertical="center"/>
    </xf>
    <xf numFmtId="41" fontId="62" fillId="0" borderId="12" xfId="0" applyNumberFormat="1" applyFont="1" applyFill="1" applyBorder="1" applyAlignment="1">
      <alignment horizontal="right" vertical="center"/>
    </xf>
    <xf numFmtId="41" fontId="62" fillId="0" borderId="23" xfId="0" applyNumberFormat="1" applyFont="1" applyFill="1" applyBorder="1" applyAlignment="1">
      <alignment horizontal="right" vertical="center"/>
    </xf>
    <xf numFmtId="0" fontId="70" fillId="0" borderId="0" xfId="0" applyFont="1" applyFill="1" applyBorder="1" applyAlignment="1">
      <alignment horizontal="center" vertical="center"/>
    </xf>
    <xf numFmtId="178" fontId="17" fillId="0" borderId="28" xfId="0" applyNumberFormat="1" applyFont="1" applyFill="1" applyBorder="1" applyAlignment="1">
      <alignment horizontal="right" vertical="center"/>
    </xf>
    <xf numFmtId="0" fontId="62" fillId="0" borderId="31" xfId="0" applyFont="1" applyFill="1" applyBorder="1" applyAlignment="1">
      <alignment vertical="center" wrapText="1"/>
    </xf>
    <xf numFmtId="0" fontId="62" fillId="0" borderId="36" xfId="0" applyFont="1" applyBorder="1" applyAlignment="1">
      <alignment vertical="center" wrapText="1"/>
    </xf>
    <xf numFmtId="9" fontId="62" fillId="0" borderId="36" xfId="0" applyNumberFormat="1" applyFont="1" applyBorder="1" applyAlignment="1">
      <alignment horizontal="center" vertical="center"/>
    </xf>
    <xf numFmtId="0" fontId="17" fillId="0" borderId="31" xfId="0" applyFont="1" applyBorder="1" applyAlignment="1">
      <alignment vertical="center" wrapText="1"/>
    </xf>
    <xf numFmtId="0" fontId="17" fillId="0" borderId="31" xfId="0" applyFont="1" applyBorder="1" applyAlignment="1">
      <alignment horizontal="center" vertical="center" wrapText="1"/>
    </xf>
    <xf numFmtId="178" fontId="17" fillId="0" borderId="27" xfId="0" applyNumberFormat="1" applyFont="1" applyFill="1" applyBorder="1" applyAlignment="1">
      <alignment horizontal="right" vertical="center"/>
    </xf>
    <xf numFmtId="178" fontId="17" fillId="0" borderId="28" xfId="0" applyNumberFormat="1" applyFont="1" applyBorder="1" applyAlignment="1">
      <alignment horizontal="right" vertical="center"/>
    </xf>
    <xf numFmtId="178" fontId="17" fillId="0" borderId="29" xfId="0" applyNumberFormat="1" applyFont="1" applyBorder="1" applyAlignment="1">
      <alignment horizontal="right" vertical="center"/>
    </xf>
    <xf numFmtId="178" fontId="17" fillId="0" borderId="27" xfId="0" applyNumberFormat="1" applyFont="1" applyBorder="1" applyAlignment="1">
      <alignment horizontal="right" vertical="center"/>
    </xf>
    <xf numFmtId="178" fontId="17" fillId="0" borderId="30" xfId="0" applyNumberFormat="1" applyFont="1" applyBorder="1" applyAlignment="1">
      <alignment horizontal="right" vertical="center"/>
    </xf>
    <xf numFmtId="41" fontId="17" fillId="0" borderId="10" xfId="0" applyNumberFormat="1" applyFont="1" applyBorder="1" applyAlignment="1">
      <alignment horizontal="right" vertical="center"/>
    </xf>
    <xf numFmtId="41" fontId="17" fillId="0" borderId="12" xfId="0" applyNumberFormat="1" applyFont="1" applyBorder="1" applyAlignment="1">
      <alignment horizontal="right" vertical="center"/>
    </xf>
    <xf numFmtId="41" fontId="17" fillId="0" borderId="16" xfId="0" applyNumberFormat="1" applyFont="1" applyBorder="1" applyAlignment="1">
      <alignment horizontal="right" vertical="center"/>
    </xf>
    <xf numFmtId="41" fontId="17" fillId="0" borderId="23" xfId="0" applyNumberFormat="1" applyFont="1" applyBorder="1" applyAlignment="1">
      <alignment horizontal="right" vertical="center"/>
    </xf>
    <xf numFmtId="0" fontId="62" fillId="0" borderId="41" xfId="0" applyFont="1" applyBorder="1" applyAlignment="1">
      <alignment horizontal="center" vertical="center" wrapText="1"/>
    </xf>
    <xf numFmtId="0" fontId="62" fillId="0" borderId="41" xfId="0" applyFont="1" applyBorder="1" applyAlignment="1">
      <alignment vertical="center" wrapText="1"/>
    </xf>
    <xf numFmtId="0" fontId="62" fillId="0" borderId="41" xfId="0" applyFont="1" applyBorder="1" applyAlignment="1">
      <alignment horizontal="center" vertical="center"/>
    </xf>
    <xf numFmtId="0" fontId="66" fillId="0" borderId="42" xfId="0" applyFont="1" applyBorder="1" applyAlignment="1">
      <alignment horizontal="center" vertical="center"/>
    </xf>
    <xf numFmtId="0" fontId="66" fillId="0" borderId="41" xfId="0" applyFont="1" applyBorder="1" applyAlignment="1">
      <alignment horizontal="center" vertical="center"/>
    </xf>
    <xf numFmtId="0" fontId="62" fillId="0" borderId="41" xfId="0" applyFont="1" applyBorder="1" applyAlignment="1">
      <alignment horizontal="left" vertical="center" wrapText="1"/>
    </xf>
    <xf numFmtId="0" fontId="62" fillId="0" borderId="43" xfId="0" applyFont="1" applyBorder="1" applyAlignment="1">
      <alignment horizontal="center" vertical="center"/>
    </xf>
    <xf numFmtId="0" fontId="62" fillId="0" borderId="44" xfId="0" applyFont="1" applyBorder="1" applyAlignment="1">
      <alignment horizontal="center" vertical="center"/>
    </xf>
    <xf numFmtId="0" fontId="74" fillId="0" borderId="32" xfId="0" applyFont="1" applyBorder="1" applyAlignment="1">
      <alignment horizontal="center" vertical="center" wrapText="1"/>
    </xf>
    <xf numFmtId="0" fontId="74"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34" xfId="0" applyFont="1" applyBorder="1" applyAlignment="1">
      <alignment horizontal="center" vertical="center" wrapText="1"/>
    </xf>
    <xf numFmtId="0" fontId="62" fillId="0" borderId="31" xfId="0" applyFont="1" applyBorder="1" applyAlignment="1">
      <alignment horizontal="left" vertical="center" wrapText="1"/>
    </xf>
    <xf numFmtId="178" fontId="17" fillId="0" borderId="29" xfId="0" applyNumberFormat="1" applyFont="1" applyFill="1" applyBorder="1" applyAlignment="1">
      <alignment horizontal="right" vertical="center"/>
    </xf>
    <xf numFmtId="41" fontId="17" fillId="0" borderId="10" xfId="0" applyNumberFormat="1" applyFont="1" applyFill="1" applyBorder="1" applyAlignment="1">
      <alignment horizontal="right" vertical="center"/>
    </xf>
    <xf numFmtId="0" fontId="62" fillId="0" borderId="31" xfId="0" applyFont="1" applyFill="1" applyBorder="1" applyAlignment="1">
      <alignment horizontal="center" vertical="center"/>
    </xf>
    <xf numFmtId="0" fontId="62" fillId="0" borderId="33" xfId="0" applyFont="1" applyFill="1" applyBorder="1" applyAlignment="1">
      <alignment horizontal="center" vertical="center"/>
    </xf>
    <xf numFmtId="0" fontId="20" fillId="0" borderId="31" xfId="0" applyFont="1" applyBorder="1" applyAlignment="1">
      <alignment horizontal="center" vertical="center" wrapText="1"/>
    </xf>
    <xf numFmtId="9" fontId="62" fillId="0" borderId="35" xfId="0" applyNumberFormat="1" applyFont="1" applyBorder="1" applyAlignment="1">
      <alignment horizontal="center" vertical="center"/>
    </xf>
    <xf numFmtId="38" fontId="62" fillId="0" borderId="33" xfId="49" applyFont="1" applyBorder="1" applyAlignment="1">
      <alignment horizontal="center" vertical="center"/>
    </xf>
    <xf numFmtId="176" fontId="62" fillId="0" borderId="41" xfId="0" applyNumberFormat="1" applyFont="1" applyBorder="1" applyAlignment="1">
      <alignment horizontal="center" vertical="center"/>
    </xf>
    <xf numFmtId="0" fontId="62" fillId="0" borderId="43" xfId="0" applyFont="1" applyBorder="1" applyAlignment="1">
      <alignment horizontal="center" vertical="center" wrapText="1"/>
    </xf>
    <xf numFmtId="0" fontId="62" fillId="0" borderId="44" xfId="0" applyFont="1" applyBorder="1" applyAlignment="1">
      <alignment horizontal="center" vertical="center" wrapText="1"/>
    </xf>
    <xf numFmtId="9" fontId="62" fillId="0" borderId="45" xfId="0" applyNumberFormat="1" applyFont="1" applyBorder="1" applyAlignment="1">
      <alignment horizontal="center" vertical="center"/>
    </xf>
    <xf numFmtId="0" fontId="17" fillId="0" borderId="33" xfId="0" applyFont="1" applyBorder="1" applyAlignment="1">
      <alignment horizontal="center" vertical="center" wrapText="1"/>
    </xf>
    <xf numFmtId="0" fontId="17" fillId="0" borderId="34" xfId="0" applyFont="1" applyBorder="1" applyAlignment="1">
      <alignment vertical="center" wrapText="1"/>
    </xf>
    <xf numFmtId="0" fontId="62" fillId="0" borderId="46" xfId="0" applyFont="1" applyBorder="1" applyAlignment="1">
      <alignment horizontal="left" vertical="center" wrapText="1"/>
    </xf>
    <xf numFmtId="0" fontId="62" fillId="0" borderId="31"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62" fillId="0" borderId="47" xfId="0" applyFont="1" applyBorder="1" applyAlignment="1">
      <alignment horizontal="left" vertical="center" wrapText="1"/>
    </xf>
    <xf numFmtId="0" fontId="62" fillId="0" borderId="31" xfId="0" applyFont="1" applyBorder="1" applyAlignment="1">
      <alignment horizontal="left" vertical="center"/>
    </xf>
    <xf numFmtId="3" fontId="17" fillId="0" borderId="33" xfId="0" applyNumberFormat="1" applyFont="1" applyFill="1" applyBorder="1" applyAlignment="1">
      <alignment horizontal="center" vertical="center" wrapText="1"/>
    </xf>
    <xf numFmtId="0" fontId="17" fillId="0" borderId="33" xfId="0" applyFont="1" applyFill="1" applyBorder="1" applyAlignment="1">
      <alignment horizontal="center" vertical="center"/>
    </xf>
    <xf numFmtId="0" fontId="62" fillId="0" borderId="34" xfId="0" applyFont="1" applyFill="1" applyBorder="1" applyAlignment="1">
      <alignment vertical="center" wrapText="1"/>
    </xf>
    <xf numFmtId="0" fontId="62" fillId="0" borderId="34" xfId="0" applyFont="1" applyFill="1" applyBorder="1" applyAlignment="1">
      <alignment horizontal="center" vertical="center"/>
    </xf>
    <xf numFmtId="38" fontId="62" fillId="0" borderId="34" xfId="49" applyFont="1" applyBorder="1" applyAlignment="1">
      <alignment horizontal="center" vertical="center"/>
    </xf>
    <xf numFmtId="0" fontId="17" fillId="0" borderId="34" xfId="0" applyFont="1" applyFill="1" applyBorder="1" applyAlignment="1">
      <alignment horizontal="center" vertical="center" wrapText="1"/>
    </xf>
    <xf numFmtId="9" fontId="17" fillId="0" borderId="35" xfId="0" applyNumberFormat="1" applyFont="1" applyFill="1" applyBorder="1" applyAlignment="1">
      <alignment horizontal="center" vertical="center"/>
    </xf>
    <xf numFmtId="0" fontId="17" fillId="0" borderId="34" xfId="0" applyFont="1" applyFill="1" applyBorder="1" applyAlignment="1">
      <alignment horizontal="center" vertical="center"/>
    </xf>
    <xf numFmtId="0" fontId="62" fillId="0" borderId="35" xfId="0" applyFont="1" applyBorder="1" applyAlignment="1">
      <alignment horizontal="center" vertical="center"/>
    </xf>
    <xf numFmtId="0" fontId="17" fillId="0" borderId="48" xfId="0" applyFont="1" applyFill="1" applyBorder="1" applyAlignment="1">
      <alignment vertical="center" wrapText="1"/>
    </xf>
    <xf numFmtId="0" fontId="17" fillId="0" borderId="48" xfId="0" applyFont="1" applyFill="1" applyBorder="1" applyAlignment="1">
      <alignment horizontal="center" vertical="center" wrapText="1"/>
    </xf>
    <xf numFmtId="0" fontId="17" fillId="0" borderId="48" xfId="0" applyFont="1" applyFill="1" applyBorder="1" applyAlignment="1">
      <alignment horizontal="center" vertical="center"/>
    </xf>
    <xf numFmtId="0" fontId="74" fillId="0" borderId="26" xfId="0" applyFont="1" applyFill="1" applyBorder="1" applyAlignment="1">
      <alignment horizontal="center" vertical="center"/>
    </xf>
    <xf numFmtId="0" fontId="74" fillId="0" borderId="48"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48" xfId="0" applyFont="1" applyFill="1" applyBorder="1" applyAlignment="1">
      <alignment horizontal="left" vertical="center" wrapText="1"/>
    </xf>
    <xf numFmtId="41" fontId="62" fillId="0" borderId="16" xfId="0" applyNumberFormat="1" applyFont="1" applyFill="1" applyBorder="1" applyAlignment="1">
      <alignment horizontal="right" vertical="center"/>
    </xf>
    <xf numFmtId="0" fontId="66" fillId="0" borderId="26" xfId="0" applyFont="1" applyBorder="1" applyAlignment="1">
      <alignment horizontal="center" vertical="center"/>
    </xf>
    <xf numFmtId="0" fontId="62" fillId="33" borderId="21" xfId="0" applyFont="1" applyFill="1" applyBorder="1" applyAlignment="1">
      <alignment horizontal="center" vertical="center" wrapText="1"/>
    </xf>
    <xf numFmtId="0" fontId="62" fillId="33" borderId="16" xfId="0" applyFont="1" applyFill="1" applyBorder="1" applyAlignment="1">
      <alignment horizontal="center" vertical="center"/>
    </xf>
    <xf numFmtId="0" fontId="62" fillId="0" borderId="48" xfId="0" applyFont="1" applyBorder="1" applyAlignment="1">
      <alignment vertical="center" wrapText="1"/>
    </xf>
    <xf numFmtId="0" fontId="62" fillId="0" borderId="48" xfId="0" applyFont="1" applyBorder="1" applyAlignment="1">
      <alignment horizontal="center" vertical="center" wrapText="1"/>
    </xf>
    <xf numFmtId="0" fontId="62" fillId="0" borderId="48" xfId="0" applyFont="1" applyBorder="1" applyAlignment="1">
      <alignment horizontal="center" vertical="center"/>
    </xf>
    <xf numFmtId="0" fontId="66" fillId="0" borderId="48" xfId="0" applyFont="1" applyBorder="1" applyAlignment="1">
      <alignment horizontal="center" vertical="center"/>
    </xf>
    <xf numFmtId="0" fontId="62" fillId="0" borderId="0" xfId="0" applyFont="1" applyBorder="1" applyAlignment="1">
      <alignment horizontal="center" vertical="center"/>
    </xf>
    <xf numFmtId="0" fontId="62" fillId="0" borderId="49" xfId="0" applyFont="1" applyBorder="1" applyAlignment="1">
      <alignment horizontal="center" vertical="center"/>
    </xf>
    <xf numFmtId="179" fontId="62" fillId="0" borderId="50" xfId="0" applyNumberFormat="1" applyFont="1" applyBorder="1" applyAlignment="1">
      <alignment vertical="center"/>
    </xf>
    <xf numFmtId="0" fontId="62" fillId="0" borderId="49" xfId="0" applyFont="1" applyBorder="1" applyAlignment="1">
      <alignment horizontal="center" vertical="center" wrapText="1"/>
    </xf>
    <xf numFmtId="0" fontId="62" fillId="36" borderId="31" xfId="0" applyFont="1" applyFill="1" applyBorder="1" applyAlignment="1">
      <alignment horizontal="center" vertical="center" wrapText="1"/>
    </xf>
    <xf numFmtId="38" fontId="62" fillId="0" borderId="51" xfId="49" applyFont="1" applyBorder="1" applyAlignment="1">
      <alignment horizontal="center" vertical="center"/>
    </xf>
    <xf numFmtId="0" fontId="62" fillId="0" borderId="48" xfId="0" applyFont="1" applyBorder="1" applyAlignment="1">
      <alignment horizontal="left" vertical="center" wrapText="1"/>
    </xf>
    <xf numFmtId="0" fontId="62" fillId="0" borderId="52" xfId="0" applyFont="1" applyBorder="1" applyAlignment="1">
      <alignment horizontal="left" vertical="center" wrapText="1"/>
    </xf>
    <xf numFmtId="180" fontId="62" fillId="0" borderId="53" xfId="49" applyNumberFormat="1" applyFont="1" applyBorder="1" applyAlignment="1">
      <alignment horizontal="right" vertical="center"/>
    </xf>
    <xf numFmtId="181" fontId="62" fillId="0" borderId="44" xfId="49" applyNumberFormat="1" applyFont="1" applyFill="1" applyBorder="1" applyAlignment="1">
      <alignment vertical="center"/>
    </xf>
    <xf numFmtId="9" fontId="62" fillId="0" borderId="49" xfId="0" applyNumberFormat="1" applyFont="1" applyBorder="1" applyAlignment="1">
      <alignment horizontal="center" vertical="center" wrapText="1"/>
    </xf>
    <xf numFmtId="0" fontId="62" fillId="0" borderId="49" xfId="0" applyFont="1" applyBorder="1" applyAlignment="1">
      <alignment vertical="center"/>
    </xf>
    <xf numFmtId="0" fontId="62" fillId="0" borderId="54" xfId="0" applyFont="1" applyBorder="1" applyAlignment="1">
      <alignment vertical="center" wrapText="1"/>
    </xf>
    <xf numFmtId="0" fontId="62" fillId="0" borderId="54" xfId="0" applyFont="1" applyBorder="1" applyAlignment="1">
      <alignment horizontal="center" vertical="center" wrapText="1"/>
    </xf>
    <xf numFmtId="0" fontId="62" fillId="0" borderId="54" xfId="0" applyFont="1" applyBorder="1" applyAlignment="1">
      <alignment horizontal="center" vertical="center"/>
    </xf>
    <xf numFmtId="0" fontId="66" fillId="0" borderId="55" xfId="0" applyFont="1" applyBorder="1" applyAlignment="1">
      <alignment horizontal="center" vertical="center"/>
    </xf>
    <xf numFmtId="0" fontId="66" fillId="0" borderId="54" xfId="0" applyFont="1" applyBorder="1" applyAlignment="1">
      <alignment horizontal="center" vertical="center"/>
    </xf>
    <xf numFmtId="0" fontId="62" fillId="0" borderId="54" xfId="0" applyFont="1" applyBorder="1" applyAlignment="1">
      <alignment horizontal="left" vertical="center" wrapText="1"/>
    </xf>
    <xf numFmtId="0" fontId="62" fillId="0" borderId="56" xfId="0" applyFont="1" applyBorder="1" applyAlignment="1">
      <alignment horizontal="left" vertical="center" wrapText="1"/>
    </xf>
    <xf numFmtId="9" fontId="62" fillId="0" borderId="57" xfId="0" applyNumberFormat="1" applyFont="1" applyBorder="1" applyAlignment="1">
      <alignment horizontal="center" vertical="center"/>
    </xf>
    <xf numFmtId="9" fontId="62" fillId="0" borderId="58" xfId="0" applyNumberFormat="1" applyFont="1" applyBorder="1" applyAlignment="1">
      <alignment horizontal="center" vertical="center"/>
    </xf>
    <xf numFmtId="9" fontId="62" fillId="0" borderId="59" xfId="0" applyNumberFormat="1" applyFont="1" applyBorder="1" applyAlignment="1">
      <alignment horizontal="center" vertical="center"/>
    </xf>
    <xf numFmtId="0" fontId="62" fillId="0" borderId="58" xfId="0" applyFont="1" applyBorder="1" applyAlignment="1">
      <alignment horizontal="center" vertical="center" wrapText="1"/>
    </xf>
    <xf numFmtId="0" fontId="62" fillId="0" borderId="57" xfId="0" applyFont="1" applyBorder="1" applyAlignment="1">
      <alignment horizontal="center" vertical="center"/>
    </xf>
    <xf numFmtId="0" fontId="62" fillId="0" borderId="58" xfId="0" applyFont="1" applyBorder="1" applyAlignment="1">
      <alignment horizontal="center" vertical="center"/>
    </xf>
    <xf numFmtId="0" fontId="17" fillId="0" borderId="41" xfId="0" applyFont="1" applyFill="1" applyBorder="1" applyAlignment="1">
      <alignment horizontal="center" vertical="center" wrapText="1"/>
    </xf>
    <xf numFmtId="0" fontId="17" fillId="0" borderId="52" xfId="0" applyFont="1" applyFill="1" applyBorder="1" applyAlignment="1">
      <alignment horizontal="left" vertical="top" wrapText="1"/>
    </xf>
    <xf numFmtId="0" fontId="17" fillId="0" borderId="0" xfId="0" applyFont="1" applyFill="1" applyBorder="1" applyAlignment="1">
      <alignment horizontal="left" vertical="center" wrapText="1"/>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1" xfId="0" applyFont="1" applyFill="1" applyBorder="1" applyAlignment="1">
      <alignment vertical="center" wrapText="1"/>
    </xf>
    <xf numFmtId="0" fontId="17" fillId="0" borderId="31" xfId="0" applyFont="1" applyFill="1" applyBorder="1" applyAlignment="1">
      <alignment horizontal="center" vertical="center" wrapText="1"/>
    </xf>
    <xf numFmtId="0" fontId="74" fillId="0" borderId="32" xfId="0" applyFont="1" applyFill="1" applyBorder="1" applyAlignment="1">
      <alignment horizontal="center" vertical="center" wrapText="1"/>
    </xf>
    <xf numFmtId="0" fontId="74" fillId="0" borderId="31" xfId="0" applyFont="1" applyFill="1" applyBorder="1" applyAlignment="1">
      <alignment horizontal="center" vertical="center" wrapText="1"/>
    </xf>
    <xf numFmtId="0" fontId="17" fillId="0" borderId="31" xfId="0" applyFont="1" applyFill="1" applyBorder="1" applyAlignment="1">
      <alignment horizontal="left" vertical="center" wrapText="1"/>
    </xf>
    <xf numFmtId="0" fontId="17" fillId="0" borderId="34" xfId="0" applyFont="1" applyFill="1" applyBorder="1" applyAlignment="1">
      <alignment vertical="center"/>
    </xf>
    <xf numFmtId="0" fontId="17" fillId="0" borderId="35" xfId="0" applyFont="1" applyFill="1" applyBorder="1" applyAlignment="1">
      <alignment vertical="center"/>
    </xf>
    <xf numFmtId="0" fontId="17" fillId="0" borderId="33" xfId="0" applyFont="1" applyFill="1" applyBorder="1" applyAlignment="1">
      <alignment horizontal="left" vertical="center" wrapText="1"/>
    </xf>
    <xf numFmtId="0" fontId="62" fillId="0" borderId="48" xfId="0" applyFont="1" applyFill="1" applyBorder="1" applyAlignment="1">
      <alignment vertical="center" wrapText="1"/>
    </xf>
    <xf numFmtId="0" fontId="62" fillId="0" borderId="50" xfId="0" applyFont="1" applyBorder="1" applyAlignment="1">
      <alignment vertical="center"/>
    </xf>
    <xf numFmtId="0" fontId="62" fillId="0" borderId="49" xfId="0" applyFont="1" applyBorder="1" applyAlignment="1">
      <alignment horizontal="left" vertical="center" wrapText="1"/>
    </xf>
    <xf numFmtId="0" fontId="62" fillId="0" borderId="0" xfId="0" applyFont="1" applyFill="1" applyBorder="1" applyAlignment="1">
      <alignment horizontal="left" vertical="center" wrapText="1"/>
    </xf>
    <xf numFmtId="0" fontId="62" fillId="0" borderId="49" xfId="0" applyFont="1" applyFill="1" applyBorder="1" applyAlignment="1">
      <alignment horizontal="left" vertical="center" wrapText="1"/>
    </xf>
    <xf numFmtId="0" fontId="17" fillId="0" borderId="35" xfId="0" applyFont="1" applyBorder="1" applyAlignment="1">
      <alignment vertical="center" wrapText="1"/>
    </xf>
    <xf numFmtId="0" fontId="62" fillId="0" borderId="48" xfId="0" applyFont="1" applyFill="1" applyBorder="1" applyAlignment="1">
      <alignment horizontal="center" vertical="center" wrapText="1"/>
    </xf>
    <xf numFmtId="0" fontId="62" fillId="0" borderId="48" xfId="0" applyFont="1" applyFill="1" applyBorder="1" applyAlignment="1">
      <alignment horizontal="center" vertical="center"/>
    </xf>
    <xf numFmtId="0" fontId="66" fillId="0" borderId="26" xfId="0" applyFont="1" applyFill="1" applyBorder="1" applyAlignment="1">
      <alignment horizontal="center" vertical="center"/>
    </xf>
    <xf numFmtId="0" fontId="66" fillId="0" borderId="48" xfId="0" applyFont="1" applyFill="1" applyBorder="1" applyAlignment="1">
      <alignment horizontal="center" vertical="center"/>
    </xf>
    <xf numFmtId="0" fontId="62" fillId="0" borderId="0" xfId="0" applyFont="1" applyFill="1" applyBorder="1" applyAlignment="1">
      <alignment vertical="center"/>
    </xf>
    <xf numFmtId="0" fontId="62" fillId="0" borderId="49" xfId="0" applyFont="1" applyFill="1" applyBorder="1" applyAlignment="1">
      <alignment vertical="center"/>
    </xf>
    <xf numFmtId="9" fontId="62" fillId="0" borderId="50" xfId="42" applyFont="1" applyFill="1" applyBorder="1" applyAlignment="1">
      <alignment vertical="center"/>
    </xf>
    <xf numFmtId="0" fontId="62" fillId="0" borderId="49" xfId="0" applyFont="1" applyFill="1" applyBorder="1" applyAlignment="1">
      <alignment horizontal="center" vertical="center"/>
    </xf>
    <xf numFmtId="0" fontId="62" fillId="0" borderId="38" xfId="0" applyFont="1" applyFill="1" applyBorder="1" applyAlignment="1">
      <alignment vertical="center"/>
    </xf>
    <xf numFmtId="0" fontId="62" fillId="0" borderId="60" xfId="0" applyFont="1" applyFill="1" applyBorder="1" applyAlignment="1">
      <alignment vertical="center"/>
    </xf>
    <xf numFmtId="9" fontId="62" fillId="0" borderId="35" xfId="0" applyNumberFormat="1" applyFont="1" applyFill="1" applyBorder="1" applyAlignment="1">
      <alignment horizontal="center" vertical="center"/>
    </xf>
    <xf numFmtId="9" fontId="62" fillId="0" borderId="50" xfId="0" applyNumberFormat="1" applyFont="1" applyBorder="1" applyAlignment="1">
      <alignment vertical="center"/>
    </xf>
    <xf numFmtId="0" fontId="62" fillId="0" borderId="61" xfId="0" applyFont="1" applyBorder="1" applyAlignment="1">
      <alignment horizontal="center" vertical="center"/>
    </xf>
    <xf numFmtId="38" fontId="62" fillId="0" borderId="34" xfId="49" applyFont="1" applyBorder="1" applyAlignment="1">
      <alignment vertical="center"/>
    </xf>
    <xf numFmtId="0" fontId="62" fillId="0" borderId="33" xfId="0" applyFont="1" applyBorder="1" applyAlignment="1">
      <alignment vertical="center" wrapText="1"/>
    </xf>
    <xf numFmtId="41" fontId="62" fillId="34" borderId="62"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41" fontId="62" fillId="0" borderId="60" xfId="0" applyNumberFormat="1" applyFont="1" applyBorder="1" applyAlignment="1">
      <alignment horizontal="right" vertical="center"/>
    </xf>
    <xf numFmtId="41" fontId="0" fillId="0" borderId="21" xfId="0" applyNumberFormat="1" applyBorder="1" applyAlignment="1">
      <alignment horizontal="right" vertical="center"/>
    </xf>
    <xf numFmtId="41" fontId="62" fillId="34" borderId="15" xfId="0" applyNumberFormat="1" applyFont="1" applyFill="1" applyBorder="1" applyAlignment="1">
      <alignment horizontal="right" vertical="center"/>
    </xf>
    <xf numFmtId="41" fontId="62" fillId="0" borderId="16" xfId="0" applyNumberFormat="1" applyFont="1" applyFill="1" applyBorder="1" applyAlignment="1">
      <alignment horizontal="right" vertical="center"/>
    </xf>
    <xf numFmtId="41" fontId="62" fillId="0" borderId="60" xfId="0" applyNumberFormat="1" applyFont="1" applyFill="1" applyBorder="1" applyAlignment="1">
      <alignment horizontal="center" vertical="center"/>
    </xf>
    <xf numFmtId="41" fontId="62" fillId="0" borderId="21" xfId="0" applyNumberFormat="1" applyFont="1" applyFill="1" applyBorder="1" applyAlignment="1">
      <alignment horizontal="center" vertical="center"/>
    </xf>
    <xf numFmtId="41" fontId="17" fillId="0" borderId="16" xfId="0" applyNumberFormat="1" applyFont="1" applyFill="1" applyBorder="1" applyAlignment="1">
      <alignment horizontal="right" vertical="center"/>
    </xf>
    <xf numFmtId="0" fontId="71" fillId="35" borderId="16" xfId="0" applyFont="1" applyFill="1" applyBorder="1" applyAlignment="1">
      <alignment horizontal="center" vertical="center" wrapText="1"/>
    </xf>
    <xf numFmtId="0" fontId="64" fillId="0" borderId="0" xfId="0" applyFont="1" applyAlignment="1">
      <alignment vertical="center"/>
    </xf>
    <xf numFmtId="0" fontId="17" fillId="33" borderId="26" xfId="0" applyFont="1" applyFill="1" applyBorder="1" applyAlignment="1">
      <alignment horizontal="center" vertical="center"/>
    </xf>
    <xf numFmtId="0" fontId="22" fillId="33" borderId="25" xfId="0" applyFont="1" applyFill="1" applyBorder="1" applyAlignment="1">
      <alignment horizontal="left" vertical="center" wrapText="1"/>
    </xf>
    <xf numFmtId="0" fontId="17" fillId="33" borderId="13" xfId="0" applyFont="1" applyFill="1" applyBorder="1" applyAlignment="1">
      <alignment horizontal="left" vertical="center"/>
    </xf>
    <xf numFmtId="0" fontId="75" fillId="33" borderId="14" xfId="0" applyFont="1" applyFill="1" applyBorder="1" applyAlignment="1">
      <alignment vertical="center"/>
    </xf>
    <xf numFmtId="0" fontId="76" fillId="33" borderId="11" xfId="0" applyFont="1" applyFill="1" applyBorder="1" applyAlignment="1">
      <alignment horizontal="left" vertical="center" wrapText="1"/>
    </xf>
    <xf numFmtId="0" fontId="76" fillId="33" borderId="14" xfId="0" applyFont="1" applyFill="1" applyBorder="1" applyAlignment="1">
      <alignment horizontal="left" vertical="center" wrapText="1"/>
    </xf>
    <xf numFmtId="0" fontId="76" fillId="33" borderId="37" xfId="0" applyFont="1" applyFill="1" applyBorder="1" applyAlignment="1">
      <alignment horizontal="left" vertical="center" wrapText="1"/>
    </xf>
    <xf numFmtId="0" fontId="76" fillId="33" borderId="24" xfId="0" applyFont="1" applyFill="1" applyBorder="1" applyAlignment="1">
      <alignment horizontal="center" vertical="center" wrapText="1"/>
    </xf>
    <xf numFmtId="0" fontId="17" fillId="33" borderId="10" xfId="0" applyFont="1" applyFill="1" applyBorder="1" applyAlignment="1">
      <alignment horizontal="center" vertical="center"/>
    </xf>
    <xf numFmtId="0" fontId="76" fillId="33" borderId="12" xfId="0" applyFont="1" applyFill="1" applyBorder="1" applyAlignment="1">
      <alignment horizontal="center" vertical="center" wrapText="1"/>
    </xf>
    <xf numFmtId="0" fontId="77" fillId="35" borderId="16" xfId="0" applyFont="1" applyFill="1" applyBorder="1" applyAlignment="1">
      <alignment horizontal="center" vertical="center" wrapText="1"/>
    </xf>
    <xf numFmtId="186" fontId="62" fillId="0" borderId="12" xfId="0" applyNumberFormat="1" applyFont="1" applyFill="1" applyBorder="1" applyAlignment="1">
      <alignment horizontal="right" vertical="center"/>
    </xf>
    <xf numFmtId="186" fontId="62" fillId="34" borderId="12" xfId="0" applyNumberFormat="1" applyFont="1" applyFill="1" applyBorder="1" applyAlignment="1">
      <alignment horizontal="right" vertical="center"/>
    </xf>
    <xf numFmtId="41" fontId="62" fillId="0" borderId="10" xfId="0" applyNumberFormat="1" applyFont="1" applyBorder="1" applyAlignment="1">
      <alignment horizontal="right" vertical="center" shrinkToFit="1"/>
    </xf>
    <xf numFmtId="41" fontId="62" fillId="0" borderId="12" xfId="0" applyNumberFormat="1" applyFont="1" applyBorder="1" applyAlignment="1">
      <alignment horizontal="right" vertical="center" shrinkToFit="1"/>
    </xf>
    <xf numFmtId="41" fontId="17" fillId="0" borderId="12" xfId="0" applyNumberFormat="1" applyFont="1" applyFill="1" applyBorder="1" applyAlignment="1">
      <alignment horizontal="right" vertical="center"/>
    </xf>
    <xf numFmtId="41" fontId="17" fillId="0" borderId="10" xfId="0" applyNumberFormat="1" applyFont="1" applyBorder="1" applyAlignment="1">
      <alignment horizontal="right" vertical="center" shrinkToFit="1"/>
    </xf>
    <xf numFmtId="0" fontId="64" fillId="0" borderId="0" xfId="0" applyFont="1" applyFill="1" applyAlignment="1">
      <alignment vertical="center"/>
    </xf>
    <xf numFmtId="0" fontId="61" fillId="0" borderId="0" xfId="0" applyFont="1" applyFill="1" applyAlignment="1">
      <alignment vertical="center"/>
    </xf>
    <xf numFmtId="0" fontId="62" fillId="0" borderId="48" xfId="0" applyFont="1" applyBorder="1" applyAlignment="1">
      <alignment horizontal="left" vertical="center" wrapText="1" shrinkToFit="1"/>
    </xf>
    <xf numFmtId="0" fontId="62" fillId="0" borderId="52" xfId="0" applyFont="1" applyBorder="1" applyAlignment="1">
      <alignment horizontal="center" vertical="center" wrapText="1"/>
    </xf>
    <xf numFmtId="0" fontId="17" fillId="0" borderId="47" xfId="0" applyFont="1" applyBorder="1" applyAlignment="1">
      <alignment horizontal="left" vertical="center" wrapText="1"/>
    </xf>
    <xf numFmtId="0" fontId="62" fillId="0" borderId="48" xfId="0" applyFont="1" applyFill="1" applyBorder="1" applyAlignment="1">
      <alignment horizontal="left" vertical="center" wrapText="1"/>
    </xf>
    <xf numFmtId="0" fontId="62" fillId="0" borderId="52" xfId="0" applyFont="1" applyFill="1" applyBorder="1" applyAlignment="1">
      <alignment horizontal="left" vertical="center" wrapText="1"/>
    </xf>
    <xf numFmtId="0" fontId="62" fillId="0" borderId="62" xfId="0" applyFont="1" applyFill="1" applyBorder="1" applyAlignment="1">
      <alignment horizontal="left" vertical="center" wrapText="1"/>
    </xf>
    <xf numFmtId="0" fontId="62" fillId="0" borderId="47" xfId="0" applyFont="1" applyFill="1" applyBorder="1" applyAlignment="1">
      <alignment horizontal="left" vertical="center" wrapText="1"/>
    </xf>
    <xf numFmtId="0" fontId="62" fillId="0" borderId="35" xfId="0" applyFont="1" applyFill="1" applyBorder="1" applyAlignment="1">
      <alignment vertical="center" wrapText="1"/>
    </xf>
    <xf numFmtId="0" fontId="17" fillId="0" borderId="34" xfId="0" applyFont="1" applyBorder="1" applyAlignment="1">
      <alignment horizontal="left" vertical="center" wrapText="1"/>
    </xf>
    <xf numFmtId="0" fontId="62" fillId="0" borderId="34" xfId="0" applyFont="1" applyBorder="1" applyAlignment="1">
      <alignment horizontal="left" vertical="center" wrapText="1"/>
    </xf>
    <xf numFmtId="0" fontId="64" fillId="0" borderId="0" xfId="0" applyFont="1" applyAlignment="1">
      <alignment horizontal="left" vertical="center" wrapText="1"/>
    </xf>
    <xf numFmtId="0" fontId="64" fillId="0" borderId="0" xfId="0" applyFont="1" applyAlignment="1">
      <alignment vertical="center" wrapText="1"/>
    </xf>
    <xf numFmtId="0" fontId="63" fillId="0" borderId="31" xfId="0" applyFont="1" applyBorder="1" applyAlignment="1">
      <alignment horizontal="left" vertical="center" wrapText="1"/>
    </xf>
    <xf numFmtId="41" fontId="62" fillId="0" borderId="16" xfId="0" applyNumberFormat="1" applyFont="1" applyFill="1" applyBorder="1" applyAlignment="1">
      <alignment horizontal="right" vertical="center"/>
    </xf>
    <xf numFmtId="0" fontId="71" fillId="35" borderId="16" xfId="0" applyFont="1" applyFill="1" applyBorder="1" applyAlignment="1">
      <alignment horizontal="center" vertical="center" wrapText="1"/>
    </xf>
    <xf numFmtId="41" fontId="62" fillId="34" borderId="16" xfId="0" applyNumberFormat="1" applyFont="1" applyFill="1" applyBorder="1" applyAlignment="1">
      <alignment horizontal="right" vertical="center"/>
    </xf>
    <xf numFmtId="0" fontId="62" fillId="33" borderId="63" xfId="0" applyFont="1" applyFill="1" applyBorder="1" applyAlignment="1">
      <alignment horizontal="center" vertical="center" wrapText="1"/>
    </xf>
    <xf numFmtId="0" fontId="62" fillId="33" borderId="48" xfId="0" applyFont="1" applyFill="1" applyBorder="1" applyAlignment="1">
      <alignment horizontal="center" vertical="center"/>
    </xf>
    <xf numFmtId="0" fontId="62" fillId="33" borderId="64" xfId="0" applyFont="1" applyFill="1" applyBorder="1"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62" fillId="35" borderId="63" xfId="0" applyFont="1" applyFill="1" applyBorder="1" applyAlignment="1">
      <alignment horizontal="center" vertical="center" wrapText="1"/>
    </xf>
    <xf numFmtId="0" fontId="0" fillId="35" borderId="48" xfId="0" applyFill="1" applyBorder="1" applyAlignment="1">
      <alignment horizontal="center" vertical="center"/>
    </xf>
    <xf numFmtId="0" fontId="0" fillId="35" borderId="64" xfId="0" applyFill="1" applyBorder="1" applyAlignment="1">
      <alignment horizontal="center" vertical="center"/>
    </xf>
    <xf numFmtId="0" fontId="62" fillId="33" borderId="63" xfId="0" applyFont="1" applyFill="1" applyBorder="1" applyAlignment="1">
      <alignment horizontal="center" vertical="center"/>
    </xf>
    <xf numFmtId="0" fontId="62" fillId="33" borderId="27" xfId="0" applyFont="1" applyFill="1" applyBorder="1" applyAlignment="1">
      <alignment horizontal="center" vertical="center" wrapText="1"/>
    </xf>
    <xf numFmtId="0" fontId="66" fillId="33" borderId="38" xfId="0" applyFont="1" applyFill="1" applyBorder="1" applyAlignment="1">
      <alignment horizontal="center" vertical="center"/>
    </xf>
    <xf numFmtId="0" fontId="62" fillId="33" borderId="51" xfId="0" applyFont="1" applyFill="1" applyBorder="1" applyAlignment="1">
      <alignment horizontal="center" vertical="center"/>
    </xf>
    <xf numFmtId="0" fontId="0" fillId="0" borderId="33" xfId="0" applyBorder="1" applyAlignment="1">
      <alignment horizontal="center" vertical="center"/>
    </xf>
    <xf numFmtId="0" fontId="66" fillId="33" borderId="48" xfId="0" applyFont="1" applyFill="1" applyBorder="1" applyAlignment="1">
      <alignment horizontal="center" vertical="center"/>
    </xf>
    <xf numFmtId="176" fontId="62" fillId="0" borderId="63" xfId="0" applyNumberFormat="1" applyFont="1" applyBorder="1" applyAlignment="1">
      <alignment horizontal="center" vertical="center"/>
    </xf>
    <xf numFmtId="176" fontId="62" fillId="0" borderId="64" xfId="0" applyNumberFormat="1" applyFont="1" applyBorder="1" applyAlignment="1">
      <alignment horizontal="center" vertical="center"/>
    </xf>
    <xf numFmtId="41" fontId="62" fillId="0" borderId="28" xfId="0" applyNumberFormat="1" applyFont="1" applyBorder="1" applyAlignment="1">
      <alignment horizontal="right" vertical="center"/>
    </xf>
    <xf numFmtId="41" fontId="0" fillId="0" borderId="12" xfId="0" applyNumberFormat="1" applyBorder="1" applyAlignment="1">
      <alignment horizontal="right" vertical="center"/>
    </xf>
    <xf numFmtId="41" fontId="62" fillId="0" borderId="29" xfId="0" applyNumberFormat="1" applyFont="1" applyFill="1" applyBorder="1" applyAlignment="1">
      <alignment horizontal="right" vertical="center"/>
    </xf>
    <xf numFmtId="41" fontId="0" fillId="0" borderId="16" xfId="0" applyNumberFormat="1" applyFill="1" applyBorder="1" applyAlignment="1">
      <alignment horizontal="right" vertical="center"/>
    </xf>
    <xf numFmtId="41" fontId="62" fillId="0" borderId="62" xfId="0" applyNumberFormat="1" applyFont="1" applyBorder="1" applyAlignment="1">
      <alignment vertical="center"/>
    </xf>
    <xf numFmtId="41" fontId="0" fillId="0" borderId="15" xfId="0" applyNumberFormat="1" applyBorder="1" applyAlignment="1">
      <alignment vertical="center"/>
    </xf>
    <xf numFmtId="41" fontId="62" fillId="34" borderId="62"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41" fontId="62" fillId="0" borderId="60" xfId="0" applyNumberFormat="1" applyFont="1" applyBorder="1" applyAlignment="1">
      <alignment horizontal="right" vertical="center"/>
    </xf>
    <xf numFmtId="41" fontId="0" fillId="0" borderId="21" xfId="0" applyNumberFormat="1" applyBorder="1" applyAlignment="1">
      <alignment horizontal="right" vertical="center"/>
    </xf>
    <xf numFmtId="49" fontId="73" fillId="0" borderId="63" xfId="0" applyNumberFormat="1" applyFont="1" applyBorder="1" applyAlignment="1">
      <alignment horizontal="left" vertical="center" wrapText="1"/>
    </xf>
    <xf numFmtId="49" fontId="73" fillId="0" borderId="64" xfId="0" applyNumberFormat="1" applyFont="1" applyBorder="1" applyAlignment="1">
      <alignment horizontal="left" vertical="center"/>
    </xf>
    <xf numFmtId="41" fontId="62" fillId="0" borderId="62" xfId="0" applyNumberFormat="1" applyFont="1" applyBorder="1" applyAlignment="1">
      <alignment horizontal="right" vertical="center"/>
    </xf>
    <xf numFmtId="41" fontId="0" fillId="0" borderId="15" xfId="0" applyNumberFormat="1" applyBorder="1" applyAlignment="1">
      <alignment horizontal="right" vertical="center"/>
    </xf>
    <xf numFmtId="41" fontId="62" fillId="36" borderId="29" xfId="0" applyNumberFormat="1" applyFont="1" applyFill="1" applyBorder="1" applyAlignment="1">
      <alignment horizontal="right" vertical="center"/>
    </xf>
    <xf numFmtId="41" fontId="0" fillId="36" borderId="16" xfId="0" applyNumberFormat="1" applyFill="1" applyBorder="1" applyAlignment="1">
      <alignment horizontal="right" vertical="center"/>
    </xf>
    <xf numFmtId="41" fontId="62" fillId="36" borderId="29" xfId="0" applyNumberFormat="1" applyFont="1" applyFill="1" applyBorder="1" applyAlignment="1">
      <alignment horizontal="center" vertical="center"/>
    </xf>
    <xf numFmtId="41" fontId="62" fillId="36" borderId="16" xfId="0" applyNumberFormat="1" applyFont="1" applyFill="1" applyBorder="1" applyAlignment="1">
      <alignment horizontal="center" vertical="center"/>
    </xf>
    <xf numFmtId="49" fontId="62" fillId="0" borderId="63" xfId="0" applyNumberFormat="1" applyFont="1" applyBorder="1" applyAlignment="1">
      <alignment horizontal="left" vertical="center" wrapText="1"/>
    </xf>
    <xf numFmtId="49" fontId="62" fillId="0" borderId="64" xfId="0" applyNumberFormat="1" applyFont="1" applyBorder="1" applyAlignment="1">
      <alignment horizontal="left" vertical="center"/>
    </xf>
    <xf numFmtId="49" fontId="62" fillId="0" borderId="64" xfId="0" applyNumberFormat="1" applyFont="1" applyBorder="1" applyAlignment="1">
      <alignment horizontal="left" vertical="center" wrapText="1"/>
    </xf>
    <xf numFmtId="49" fontId="17" fillId="0" borderId="63" xfId="0" applyNumberFormat="1" applyFont="1" applyFill="1" applyBorder="1" applyAlignment="1">
      <alignment horizontal="left" vertical="center" wrapText="1"/>
    </xf>
    <xf numFmtId="49" fontId="17" fillId="0" borderId="64" xfId="0" applyNumberFormat="1" applyFont="1" applyFill="1" applyBorder="1" applyAlignment="1">
      <alignment horizontal="left" vertical="center" wrapText="1"/>
    </xf>
    <xf numFmtId="49" fontId="62" fillId="0" borderId="63" xfId="0" applyNumberFormat="1" applyFont="1" applyFill="1" applyBorder="1" applyAlignment="1">
      <alignment horizontal="left" vertical="center" wrapText="1"/>
    </xf>
    <xf numFmtId="49" fontId="62" fillId="0" borderId="64" xfId="0" applyNumberFormat="1" applyFont="1" applyFill="1" applyBorder="1" applyAlignment="1">
      <alignment horizontal="left" vertical="center"/>
    </xf>
    <xf numFmtId="41" fontId="62" fillId="0" borderId="60" xfId="0" applyNumberFormat="1" applyFont="1" applyFill="1" applyBorder="1" applyAlignment="1">
      <alignment horizontal="right" vertical="center"/>
    </xf>
    <xf numFmtId="41" fontId="0" fillId="0" borderId="21" xfId="0" applyNumberFormat="1" applyFill="1" applyBorder="1" applyAlignment="1">
      <alignment horizontal="right" vertical="center"/>
    </xf>
    <xf numFmtId="41" fontId="66" fillId="0" borderId="21" xfId="0" applyNumberFormat="1" applyFont="1" applyBorder="1" applyAlignment="1">
      <alignment horizontal="right" vertical="center"/>
    </xf>
    <xf numFmtId="38" fontId="17" fillId="34" borderId="62" xfId="49" applyFont="1" applyFill="1" applyBorder="1" applyAlignment="1">
      <alignment horizontal="right" vertical="center"/>
    </xf>
    <xf numFmtId="38" fontId="17" fillId="34" borderId="15" xfId="49" applyFont="1" applyFill="1" applyBorder="1" applyAlignment="1">
      <alignment horizontal="right" vertical="center"/>
    </xf>
    <xf numFmtId="41" fontId="66" fillId="36" borderId="16" xfId="0" applyNumberFormat="1" applyFont="1" applyFill="1" applyBorder="1" applyAlignment="1">
      <alignment horizontal="right" vertical="center"/>
    </xf>
    <xf numFmtId="41" fontId="17" fillId="34" borderId="62" xfId="0" applyNumberFormat="1" applyFont="1" applyFill="1" applyBorder="1" applyAlignment="1">
      <alignment horizontal="right" vertical="center"/>
    </xf>
    <xf numFmtId="41" fontId="75" fillId="34" borderId="15" xfId="0" applyNumberFormat="1" applyFont="1" applyFill="1" applyBorder="1" applyAlignment="1">
      <alignment horizontal="right" vertical="center"/>
    </xf>
    <xf numFmtId="41" fontId="17" fillId="0" borderId="60" xfId="0" applyNumberFormat="1" applyFont="1" applyFill="1" applyBorder="1" applyAlignment="1">
      <alignment horizontal="right" vertical="center"/>
    </xf>
    <xf numFmtId="41" fontId="75" fillId="0" borderId="21" xfId="0" applyNumberFormat="1" applyFont="1" applyFill="1" applyBorder="1" applyAlignment="1">
      <alignment horizontal="right" vertical="center"/>
    </xf>
    <xf numFmtId="41" fontId="17" fillId="0" borderId="62" xfId="0" applyNumberFormat="1" applyFont="1" applyFill="1" applyBorder="1" applyAlignment="1">
      <alignment horizontal="right" vertical="center"/>
    </xf>
    <xf numFmtId="41" fontId="75" fillId="0" borderId="15" xfId="0" applyNumberFormat="1" applyFont="1" applyFill="1" applyBorder="1" applyAlignment="1">
      <alignment horizontal="right" vertical="center"/>
    </xf>
    <xf numFmtId="41" fontId="17" fillId="0" borderId="29" xfId="0" applyNumberFormat="1" applyFont="1" applyFill="1" applyBorder="1" applyAlignment="1">
      <alignment horizontal="right" vertical="center"/>
    </xf>
    <xf numFmtId="41" fontId="17" fillId="0" borderId="16" xfId="0" applyNumberFormat="1" applyFont="1" applyFill="1" applyBorder="1" applyAlignment="1">
      <alignment horizontal="right" vertical="center"/>
    </xf>
    <xf numFmtId="49" fontId="62" fillId="0" borderId="64" xfId="0" applyNumberFormat="1" applyFont="1" applyFill="1" applyBorder="1" applyAlignment="1">
      <alignment horizontal="left" vertical="center" wrapText="1"/>
    </xf>
    <xf numFmtId="41" fontId="62" fillId="0" borderId="21" xfId="0" applyNumberFormat="1" applyFont="1" applyBorder="1" applyAlignment="1">
      <alignment horizontal="right" vertical="center"/>
    </xf>
    <xf numFmtId="41" fontId="62" fillId="0" borderId="21" xfId="0" applyNumberFormat="1" applyFont="1" applyFill="1" applyBorder="1" applyAlignment="1">
      <alignment horizontal="right" vertical="center"/>
    </xf>
    <xf numFmtId="49" fontId="73" fillId="0" borderId="63" xfId="0" applyNumberFormat="1" applyFont="1" applyBorder="1" applyAlignment="1">
      <alignment horizontal="left" vertical="center"/>
    </xf>
    <xf numFmtId="41" fontId="62" fillId="34" borderId="60"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62"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xf numFmtId="41" fontId="62" fillId="34" borderId="27" xfId="0" applyNumberFormat="1" applyFont="1" applyFill="1" applyBorder="1" applyAlignment="1">
      <alignment horizontal="right" vertical="center"/>
    </xf>
    <xf numFmtId="41" fontId="0" fillId="34" borderId="65" xfId="0" applyNumberFormat="1" applyFill="1" applyBorder="1" applyAlignment="1">
      <alignment horizontal="right" vertical="center"/>
    </xf>
    <xf numFmtId="41" fontId="62" fillId="34" borderId="29" xfId="0" applyNumberFormat="1" applyFont="1" applyFill="1" applyBorder="1" applyAlignment="1">
      <alignment horizontal="center" vertical="center"/>
    </xf>
    <xf numFmtId="41" fontId="62" fillId="34" borderId="16" xfId="0" applyNumberFormat="1" applyFont="1" applyFill="1" applyBorder="1" applyAlignment="1">
      <alignment horizontal="center" vertical="center"/>
    </xf>
    <xf numFmtId="0" fontId="62" fillId="0" borderId="63" xfId="0" applyFont="1" applyBorder="1" applyAlignment="1">
      <alignment horizontal="center" vertical="center"/>
    </xf>
    <xf numFmtId="0" fontId="62" fillId="0" borderId="64" xfId="0" applyFont="1" applyBorder="1" applyAlignment="1">
      <alignment horizontal="center" vertical="center"/>
    </xf>
    <xf numFmtId="0" fontId="71" fillId="33" borderId="61" xfId="0" applyFont="1" applyFill="1" applyBorder="1" applyAlignment="1">
      <alignment horizontal="left" vertical="center" wrapText="1"/>
    </xf>
    <xf numFmtId="0" fontId="71" fillId="33" borderId="48" xfId="0" applyFont="1" applyFill="1" applyBorder="1" applyAlignment="1">
      <alignment horizontal="left" vertical="center" wrapText="1"/>
    </xf>
    <xf numFmtId="0" fontId="71" fillId="33" borderId="64" xfId="0" applyFont="1" applyFill="1" applyBorder="1" applyAlignment="1">
      <alignment horizontal="left" vertical="center" wrapText="1"/>
    </xf>
    <xf numFmtId="49" fontId="73" fillId="0" borderId="64" xfId="0" applyNumberFormat="1" applyFont="1" applyBorder="1" applyAlignment="1">
      <alignment horizontal="left" vertical="center" wrapText="1"/>
    </xf>
    <xf numFmtId="49" fontId="73" fillId="0" borderId="63" xfId="0" applyNumberFormat="1" applyFont="1" applyFill="1" applyBorder="1" applyAlignment="1">
      <alignment horizontal="left" vertical="center"/>
    </xf>
    <xf numFmtId="49" fontId="73" fillId="0" borderId="64" xfId="0" applyNumberFormat="1" applyFont="1" applyFill="1" applyBorder="1" applyAlignment="1">
      <alignment horizontal="left" vertical="center"/>
    </xf>
    <xf numFmtId="41" fontId="62" fillId="34" borderId="15" xfId="0" applyNumberFormat="1" applyFont="1" applyFill="1" applyBorder="1" applyAlignment="1">
      <alignment horizontal="right" vertical="center"/>
    </xf>
    <xf numFmtId="41" fontId="17" fillId="0" borderId="60" xfId="0" applyNumberFormat="1" applyFont="1" applyBorder="1" applyAlignment="1">
      <alignment horizontal="right" vertical="center"/>
    </xf>
    <xf numFmtId="41" fontId="75" fillId="0" borderId="21" xfId="0" applyNumberFormat="1" applyFont="1" applyBorder="1" applyAlignment="1">
      <alignment horizontal="right" vertical="center"/>
    </xf>
    <xf numFmtId="41" fontId="62" fillId="0" borderId="62"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62" fillId="0" borderId="16" xfId="0" applyNumberFormat="1" applyFont="1" applyFill="1" applyBorder="1" applyAlignment="1">
      <alignment horizontal="right" vertical="center"/>
    </xf>
    <xf numFmtId="41" fontId="62" fillId="0" borderId="60" xfId="0" applyNumberFormat="1" applyFont="1" applyFill="1" applyBorder="1" applyAlignment="1">
      <alignment horizontal="center" vertical="center"/>
    </xf>
    <xf numFmtId="41" fontId="62" fillId="0" borderId="21" xfId="0" applyNumberFormat="1" applyFont="1" applyFill="1" applyBorder="1" applyAlignment="1">
      <alignment horizontal="center" vertical="center"/>
    </xf>
    <xf numFmtId="41" fontId="17" fillId="36" borderId="29" xfId="0" applyNumberFormat="1" applyFont="1" applyFill="1" applyBorder="1" applyAlignment="1">
      <alignment horizontal="right" vertical="center"/>
    </xf>
    <xf numFmtId="41" fontId="75" fillId="36" borderId="16" xfId="0" applyNumberFormat="1" applyFont="1" applyFill="1" applyBorder="1" applyAlignment="1">
      <alignment horizontal="right" vertical="center"/>
    </xf>
    <xf numFmtId="41" fontId="17" fillId="0" borderId="62" xfId="0" applyNumberFormat="1" applyFont="1" applyBorder="1" applyAlignment="1">
      <alignment vertical="center"/>
    </xf>
    <xf numFmtId="41" fontId="75" fillId="0" borderId="15" xfId="0" applyNumberFormat="1" applyFont="1" applyBorder="1" applyAlignment="1">
      <alignment vertical="center"/>
    </xf>
    <xf numFmtId="41" fontId="17" fillId="36" borderId="16" xfId="0" applyNumberFormat="1" applyFont="1" applyFill="1" applyBorder="1" applyAlignment="1">
      <alignment horizontal="right" vertical="center"/>
    </xf>
    <xf numFmtId="41" fontId="17" fillId="0" borderId="60" xfId="0" applyNumberFormat="1" applyFont="1" applyFill="1" applyBorder="1" applyAlignment="1">
      <alignment horizontal="center" vertical="center"/>
    </xf>
    <xf numFmtId="41" fontId="17" fillId="0" borderId="21" xfId="0" applyNumberFormat="1" applyFont="1" applyFill="1" applyBorder="1" applyAlignment="1">
      <alignment horizontal="center" vertical="center"/>
    </xf>
    <xf numFmtId="41" fontId="62" fillId="36" borderId="16" xfId="0" applyNumberFormat="1" applyFont="1" applyFill="1" applyBorder="1" applyAlignment="1">
      <alignment horizontal="right" vertical="center"/>
    </xf>
    <xf numFmtId="41" fontId="62" fillId="0" borderId="63" xfId="0" applyNumberFormat="1" applyFont="1" applyBorder="1" applyAlignment="1">
      <alignment vertical="center"/>
    </xf>
    <xf numFmtId="41" fontId="62" fillId="0" borderId="64" xfId="0" applyNumberFormat="1" applyFont="1" applyBorder="1" applyAlignment="1">
      <alignment vertical="center"/>
    </xf>
    <xf numFmtId="41" fontId="62" fillId="0" borderId="29" xfId="0" applyNumberFormat="1" applyFont="1" applyFill="1" applyBorder="1" applyAlignment="1">
      <alignment horizontal="center" vertical="center"/>
    </xf>
    <xf numFmtId="41" fontId="62" fillId="0" borderId="16" xfId="0" applyNumberFormat="1" applyFont="1" applyFill="1" applyBorder="1" applyAlignment="1">
      <alignment horizontal="center" vertical="center"/>
    </xf>
    <xf numFmtId="41" fontId="62" fillId="0" borderId="15" xfId="0" applyNumberFormat="1" applyFont="1" applyBorder="1" applyAlignment="1">
      <alignment horizontal="right" vertical="center"/>
    </xf>
    <xf numFmtId="41" fontId="75" fillId="0" borderId="16" xfId="0" applyNumberFormat="1" applyFont="1" applyFill="1" applyBorder="1" applyAlignment="1">
      <alignment horizontal="right" vertical="center"/>
    </xf>
    <xf numFmtId="41" fontId="17" fillId="0" borderId="62" xfId="0" applyNumberFormat="1" applyFont="1" applyFill="1" applyBorder="1" applyAlignment="1">
      <alignment vertical="center"/>
    </xf>
    <xf numFmtId="41" fontId="75" fillId="0" borderId="15" xfId="0" applyNumberFormat="1" applyFont="1" applyFill="1" applyBorder="1" applyAlignment="1">
      <alignment vertical="center"/>
    </xf>
    <xf numFmtId="41" fontId="62" fillId="0" borderId="29" xfId="0" applyNumberFormat="1" applyFont="1" applyFill="1" applyBorder="1" applyAlignment="1" quotePrefix="1">
      <alignment horizontal="right" vertical="center"/>
    </xf>
    <xf numFmtId="41" fontId="62" fillId="0" borderId="63" xfId="0" applyNumberFormat="1" applyFont="1" applyFill="1" applyBorder="1" applyAlignment="1">
      <alignment horizontal="center" vertical="center"/>
    </xf>
    <xf numFmtId="41" fontId="0" fillId="0" borderId="64" xfId="0" applyNumberFormat="1" applyFill="1" applyBorder="1" applyAlignment="1">
      <alignment horizontal="center" vertical="center"/>
    </xf>
    <xf numFmtId="41" fontId="62" fillId="0" borderId="62" xfId="0" applyNumberFormat="1" applyFont="1" applyFill="1" applyBorder="1" applyAlignment="1" quotePrefix="1">
      <alignment horizontal="right" vertical="center"/>
    </xf>
    <xf numFmtId="41" fontId="17" fillId="0" borderId="29" xfId="0" applyNumberFormat="1" applyFont="1" applyFill="1" applyBorder="1" applyAlignment="1">
      <alignment horizontal="center" vertical="center"/>
    </xf>
    <xf numFmtId="41" fontId="17" fillId="0" borderId="16" xfId="0" applyNumberFormat="1" applyFont="1" applyFill="1" applyBorder="1" applyAlignment="1">
      <alignment horizontal="center" vertical="center"/>
    </xf>
    <xf numFmtId="41" fontId="66" fillId="0" borderId="15" xfId="0" applyNumberFormat="1" applyFont="1" applyBorder="1" applyAlignment="1">
      <alignment vertical="center"/>
    </xf>
    <xf numFmtId="41" fontId="66" fillId="34" borderId="15" xfId="0" applyNumberFormat="1" applyFont="1" applyFill="1" applyBorder="1" applyAlignment="1">
      <alignment horizontal="right" vertical="center"/>
    </xf>
    <xf numFmtId="41" fontId="66" fillId="0" borderId="16" xfId="0" applyNumberFormat="1" applyFont="1" applyFill="1" applyBorder="1" applyAlignment="1">
      <alignment horizontal="right" vertical="center"/>
    </xf>
    <xf numFmtId="41" fontId="62" fillId="0" borderId="62" xfId="0" applyNumberFormat="1" applyFont="1" applyFill="1" applyBorder="1" applyAlignment="1">
      <alignment vertical="center"/>
    </xf>
    <xf numFmtId="41" fontId="0" fillId="0" borderId="15" xfId="0" applyNumberFormat="1" applyFill="1" applyBorder="1" applyAlignment="1">
      <alignment vertical="center"/>
    </xf>
    <xf numFmtId="0" fontId="66" fillId="0" borderId="30" xfId="0" applyFont="1" applyBorder="1" applyAlignment="1">
      <alignment horizontal="center" vertical="center"/>
    </xf>
    <xf numFmtId="0" fontId="66" fillId="0" borderId="26" xfId="0" applyFont="1" applyBorder="1" applyAlignment="1">
      <alignment horizontal="center" vertical="center"/>
    </xf>
    <xf numFmtId="0" fontId="66" fillId="0" borderId="66" xfId="0" applyFont="1" applyBorder="1" applyAlignment="1">
      <alignment horizontal="center" vertical="center"/>
    </xf>
    <xf numFmtId="0" fontId="63" fillId="33" borderId="67" xfId="0" applyFont="1" applyFill="1" applyBorder="1" applyAlignment="1">
      <alignment horizontal="left" vertical="center" wrapText="1"/>
    </xf>
    <xf numFmtId="0" fontId="0" fillId="0" borderId="68" xfId="0" applyBorder="1" applyAlignment="1">
      <alignment horizontal="left" vertical="center" wrapText="1"/>
    </xf>
    <xf numFmtId="0" fontId="0" fillId="0" borderId="21" xfId="0" applyBorder="1" applyAlignment="1">
      <alignment horizontal="left" vertical="center" wrapText="1"/>
    </xf>
    <xf numFmtId="0" fontId="0" fillId="33" borderId="38" xfId="0" applyFill="1" applyBorder="1" applyAlignment="1">
      <alignment horizontal="center" vertical="center"/>
    </xf>
    <xf numFmtId="0" fontId="0" fillId="33" borderId="69" xfId="0" applyFill="1" applyBorder="1" applyAlignment="1">
      <alignment horizontal="center" vertical="center"/>
    </xf>
    <xf numFmtId="0" fontId="0" fillId="33" borderId="70" xfId="0" applyFill="1" applyBorder="1" applyAlignment="1">
      <alignment horizontal="center" vertical="center"/>
    </xf>
    <xf numFmtId="0" fontId="66" fillId="33" borderId="63" xfId="0" applyFont="1" applyFill="1" applyBorder="1" applyAlignment="1">
      <alignment horizontal="center" vertical="center" wrapText="1"/>
    </xf>
    <xf numFmtId="0" fontId="66" fillId="33" borderId="48" xfId="0" applyFont="1" applyFill="1" applyBorder="1" applyAlignment="1">
      <alignment horizontal="center" vertical="center" wrapText="1"/>
    </xf>
    <xf numFmtId="0" fontId="66" fillId="33" borderId="64" xfId="0" applyFont="1" applyFill="1" applyBorder="1" applyAlignment="1">
      <alignment horizontal="center" vertical="center" wrapText="1"/>
    </xf>
    <xf numFmtId="0" fontId="71" fillId="35" borderId="71" xfId="0" applyFont="1" applyFill="1" applyBorder="1" applyAlignment="1">
      <alignment horizontal="center" vertical="center" wrapText="1"/>
    </xf>
    <xf numFmtId="0" fontId="71" fillId="35" borderId="16" xfId="0" applyFont="1" applyFill="1" applyBorder="1" applyAlignment="1">
      <alignment horizontal="center" vertical="center" wrapText="1"/>
    </xf>
    <xf numFmtId="0" fontId="62" fillId="33" borderId="67" xfId="0" applyFont="1" applyFill="1" applyBorder="1" applyAlignment="1">
      <alignment horizontal="center" vertical="center" wrapText="1"/>
    </xf>
    <xf numFmtId="0" fontId="62" fillId="33" borderId="68"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71" fillId="35" borderId="11" xfId="0" applyFont="1" applyFill="1" applyBorder="1" applyAlignment="1">
      <alignment horizontal="center" vertical="center" wrapText="1"/>
    </xf>
    <xf numFmtId="0" fontId="71" fillId="35" borderId="14" xfId="0" applyFont="1" applyFill="1" applyBorder="1" applyAlignment="1">
      <alignment horizontal="center" vertical="center" wrapText="1"/>
    </xf>
    <xf numFmtId="0" fontId="71" fillId="35" borderId="37" xfId="0" applyFont="1" applyFill="1" applyBorder="1" applyAlignment="1">
      <alignment horizontal="center" vertical="center" wrapText="1"/>
    </xf>
    <xf numFmtId="182" fontId="62" fillId="36" borderId="29" xfId="0" applyNumberFormat="1" applyFont="1" applyFill="1" applyBorder="1" applyAlignment="1">
      <alignment horizontal="right" vertical="center"/>
    </xf>
    <xf numFmtId="182" fontId="0" fillId="36" borderId="16" xfId="0" applyNumberFormat="1" applyFill="1" applyBorder="1" applyAlignment="1">
      <alignment horizontal="right" vertical="center"/>
    </xf>
    <xf numFmtId="182" fontId="62" fillId="0" borderId="60" xfId="0" applyNumberFormat="1" applyFont="1" applyFill="1" applyBorder="1" applyAlignment="1">
      <alignment horizontal="center" vertical="center"/>
    </xf>
    <xf numFmtId="182" fontId="62" fillId="0" borderId="21" xfId="0" applyNumberFormat="1" applyFont="1" applyFill="1" applyBorder="1" applyAlignment="1">
      <alignment horizontal="center" vertical="center"/>
    </xf>
    <xf numFmtId="182" fontId="62" fillId="0" borderId="62" xfId="0" applyNumberFormat="1" applyFont="1" applyBorder="1" applyAlignment="1">
      <alignment horizontal="right" vertical="center"/>
    </xf>
    <xf numFmtId="182" fontId="0" fillId="0" borderId="15" xfId="0" applyNumberFormat="1" applyBorder="1" applyAlignment="1">
      <alignment horizontal="right" vertical="center"/>
    </xf>
    <xf numFmtId="182" fontId="62" fillId="36" borderId="16" xfId="0" applyNumberFormat="1" applyFont="1" applyFill="1" applyBorder="1" applyAlignment="1">
      <alignment horizontal="right" vertical="center"/>
    </xf>
    <xf numFmtId="0" fontId="0" fillId="0" borderId="38" xfId="0" applyBorder="1" applyAlignment="1">
      <alignment horizontal="center" vertical="center"/>
    </xf>
    <xf numFmtId="0" fontId="0" fillId="0" borderId="30" xfId="0" applyBorder="1" applyAlignment="1">
      <alignment horizontal="center" vertical="center"/>
    </xf>
    <xf numFmtId="0" fontId="66"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72" xfId="0" applyBorder="1" applyAlignment="1">
      <alignment vertical="center"/>
    </xf>
    <xf numFmtId="0" fontId="66" fillId="33" borderId="71" xfId="0" applyFont="1" applyFill="1" applyBorder="1" applyAlignment="1">
      <alignment horizontal="center" vertical="center" wrapText="1"/>
    </xf>
    <xf numFmtId="0" fontId="0" fillId="0" borderId="49" xfId="0" applyBorder="1" applyAlignment="1">
      <alignment vertical="center" wrapText="1"/>
    </xf>
    <xf numFmtId="0" fontId="0" fillId="0" borderId="73" xfId="0" applyBorder="1" applyAlignment="1">
      <alignment vertical="center"/>
    </xf>
    <xf numFmtId="0" fontId="66" fillId="33" borderId="74" xfId="0" applyFont="1" applyFill="1" applyBorder="1" applyAlignment="1">
      <alignment horizontal="center" vertical="center" wrapText="1"/>
    </xf>
    <xf numFmtId="0" fontId="0" fillId="0" borderId="66" xfId="0" applyBorder="1" applyAlignment="1">
      <alignment vertical="center"/>
    </xf>
    <xf numFmtId="0" fontId="0" fillId="0" borderId="75" xfId="0" applyBorder="1" applyAlignment="1">
      <alignment vertical="center"/>
    </xf>
    <xf numFmtId="0" fontId="63" fillId="33" borderId="40" xfId="0" applyFont="1" applyFill="1" applyBorder="1" applyAlignment="1">
      <alignment horizontal="center" vertical="center" wrapText="1"/>
    </xf>
    <xf numFmtId="0" fontId="65" fillId="0" borderId="52" xfId="0" applyFont="1" applyBorder="1" applyAlignment="1">
      <alignment vertical="center" wrapText="1"/>
    </xf>
    <xf numFmtId="0" fontId="0" fillId="0" borderId="76" xfId="0" applyBorder="1" applyAlignment="1">
      <alignment vertical="center"/>
    </xf>
    <xf numFmtId="0" fontId="66" fillId="33" borderId="67" xfId="0" applyFont="1" applyFill="1" applyBorder="1" applyAlignment="1">
      <alignment horizontal="center" vertical="center" wrapText="1"/>
    </xf>
    <xf numFmtId="0" fontId="0" fillId="0" borderId="68" xfId="0" applyBorder="1" applyAlignment="1">
      <alignment vertical="center" wrapText="1"/>
    </xf>
    <xf numFmtId="0" fontId="0" fillId="0" borderId="77" xfId="0" applyBorder="1" applyAlignment="1">
      <alignment vertical="center"/>
    </xf>
    <xf numFmtId="0" fontId="78" fillId="33" borderId="26" xfId="0" applyFont="1" applyFill="1" applyBorder="1" applyAlignment="1">
      <alignment vertical="center" wrapText="1"/>
    </xf>
    <xf numFmtId="0" fontId="78" fillId="33" borderId="78" xfId="0" applyFont="1" applyFill="1" applyBorder="1" applyAlignment="1">
      <alignment vertical="center"/>
    </xf>
    <xf numFmtId="41" fontId="66" fillId="0" borderId="15" xfId="0" applyNumberFormat="1" applyFont="1" applyBorder="1" applyAlignment="1">
      <alignment horizontal="right" vertical="center"/>
    </xf>
    <xf numFmtId="49" fontId="73" fillId="0" borderId="63" xfId="0" applyNumberFormat="1" applyFont="1" applyBorder="1" applyAlignment="1">
      <alignment horizontal="left" vertical="top" wrapText="1"/>
    </xf>
    <xf numFmtId="49" fontId="73" fillId="0" borderId="64" xfId="0" applyNumberFormat="1" applyFont="1" applyBorder="1" applyAlignment="1">
      <alignment horizontal="left" vertical="top" wrapText="1"/>
    </xf>
    <xf numFmtId="41" fontId="62" fillId="0" borderId="15" xfId="0" applyNumberFormat="1" applyFont="1" applyFill="1" applyBorder="1" applyAlignment="1">
      <alignment horizontal="right" vertical="center"/>
    </xf>
    <xf numFmtId="41" fontId="62" fillId="34" borderId="16" xfId="0" applyNumberFormat="1" applyFont="1" applyFill="1" applyBorder="1" applyAlignment="1">
      <alignment horizontal="right" vertical="center"/>
    </xf>
    <xf numFmtId="0" fontId="73" fillId="0" borderId="63" xfId="0" applyFont="1" applyBorder="1" applyAlignment="1">
      <alignment horizontal="left" vertical="center"/>
    </xf>
    <xf numFmtId="0" fontId="73" fillId="0" borderId="64" xfId="0" applyFont="1" applyBorder="1" applyAlignment="1">
      <alignment horizontal="left" vertical="center"/>
    </xf>
    <xf numFmtId="41" fontId="62" fillId="34" borderId="21" xfId="0" applyNumberFormat="1" applyFont="1" applyFill="1" applyBorder="1" applyAlignment="1">
      <alignment horizontal="right" vertical="center"/>
    </xf>
    <xf numFmtId="0" fontId="62" fillId="0" borderId="27" xfId="0" applyFont="1" applyBorder="1" applyAlignment="1">
      <alignment horizontal="left" vertical="center"/>
    </xf>
    <xf numFmtId="0" fontId="62" fillId="0" borderId="30" xfId="0" applyFont="1" applyBorder="1" applyAlignment="1">
      <alignment horizontal="left" vertical="center"/>
    </xf>
    <xf numFmtId="0" fontId="62" fillId="0" borderId="10" xfId="0" applyFont="1" applyBorder="1" applyAlignment="1">
      <alignment horizontal="left" vertical="center"/>
    </xf>
    <xf numFmtId="0" fontId="62" fillId="0" borderId="23" xfId="0" applyFont="1" applyBorder="1" applyAlignment="1">
      <alignment horizontal="left" vertical="center"/>
    </xf>
    <xf numFmtId="0" fontId="62" fillId="0" borderId="63" xfId="0" applyFont="1" applyBorder="1" applyAlignment="1">
      <alignment vertical="center" wrapText="1"/>
    </xf>
    <xf numFmtId="0" fontId="62" fillId="0" borderId="64" xfId="0" applyFont="1" applyBorder="1" applyAlignment="1">
      <alignment vertical="center"/>
    </xf>
    <xf numFmtId="0" fontId="63" fillId="0" borderId="63" xfId="0" applyFont="1" applyBorder="1" applyAlignment="1">
      <alignment horizontal="left" vertical="center" wrapText="1"/>
    </xf>
    <xf numFmtId="0" fontId="63" fillId="0" borderId="64" xfId="0" applyFont="1" applyBorder="1" applyAlignment="1">
      <alignment horizontal="left" vertical="center" wrapText="1"/>
    </xf>
    <xf numFmtId="0" fontId="62" fillId="0" borderId="63" xfId="0" applyFont="1" applyBorder="1" applyAlignment="1">
      <alignment horizontal="center" vertical="center" shrinkToFit="1"/>
    </xf>
    <xf numFmtId="0" fontId="62" fillId="0" borderId="64" xfId="0" applyFont="1" applyBorder="1" applyAlignment="1">
      <alignment horizontal="center" vertical="center" shrinkToFit="1"/>
    </xf>
    <xf numFmtId="0" fontId="62" fillId="33" borderId="48" xfId="0" applyFont="1" applyFill="1" applyBorder="1" applyAlignment="1">
      <alignment horizontal="center" vertical="center" wrapText="1"/>
    </xf>
    <xf numFmtId="0" fontId="62" fillId="33" borderId="64" xfId="0" applyFont="1" applyFill="1" applyBorder="1" applyAlignment="1">
      <alignment horizontal="center" vertical="center" wrapText="1"/>
    </xf>
    <xf numFmtId="0" fontId="71" fillId="35" borderId="51" xfId="0" applyFont="1" applyFill="1" applyBorder="1" applyAlignment="1">
      <alignment horizontal="center" vertical="center" wrapText="1"/>
    </xf>
    <xf numFmtId="0" fontId="71" fillId="35" borderId="33" xfId="0" applyFont="1" applyFill="1" applyBorder="1" applyAlignment="1">
      <alignment horizontal="center" vertical="center" wrapText="1"/>
    </xf>
    <xf numFmtId="0" fontId="71" fillId="35" borderId="35" xfId="0" applyFont="1" applyFill="1" applyBorder="1" applyAlignment="1">
      <alignment horizontal="center" vertical="center" wrapText="1"/>
    </xf>
    <xf numFmtId="184" fontId="62" fillId="34" borderId="29" xfId="0" applyNumberFormat="1" applyFont="1" applyFill="1" applyBorder="1" applyAlignment="1">
      <alignment horizontal="right" vertical="center"/>
    </xf>
    <xf numFmtId="184" fontId="0" fillId="34" borderId="16" xfId="0" applyNumberFormat="1" applyFill="1" applyBorder="1" applyAlignment="1">
      <alignment horizontal="right" vertical="center"/>
    </xf>
    <xf numFmtId="184" fontId="62" fillId="34" borderId="62" xfId="0" applyNumberFormat="1" applyFont="1" applyFill="1" applyBorder="1" applyAlignment="1">
      <alignment horizontal="right" vertical="center"/>
    </xf>
    <xf numFmtId="184" fontId="0" fillId="34" borderId="15" xfId="0" applyNumberFormat="1" applyFill="1" applyBorder="1" applyAlignment="1">
      <alignment horizontal="right" vertical="center"/>
    </xf>
    <xf numFmtId="184" fontId="62" fillId="34" borderId="60" xfId="0" applyNumberFormat="1" applyFont="1" applyFill="1" applyBorder="1" applyAlignment="1">
      <alignment horizontal="right" vertical="center"/>
    </xf>
    <xf numFmtId="184" fontId="0" fillId="34" borderId="21" xfId="0" applyNumberFormat="1" applyFill="1" applyBorder="1" applyAlignment="1">
      <alignment horizontal="right" vertical="center"/>
    </xf>
    <xf numFmtId="184" fontId="62" fillId="34" borderId="27" xfId="0" applyNumberFormat="1" applyFont="1" applyFill="1" applyBorder="1" applyAlignment="1">
      <alignment horizontal="right" vertical="center"/>
    </xf>
    <xf numFmtId="184" fontId="0" fillId="34" borderId="65" xfId="0" applyNumberFormat="1" applyFill="1" applyBorder="1" applyAlignment="1">
      <alignment horizontal="right" vertical="center"/>
    </xf>
    <xf numFmtId="184" fontId="0" fillId="34" borderId="16" xfId="0" applyNumberFormat="1" applyFont="1" applyFill="1" applyBorder="1" applyAlignment="1">
      <alignment horizontal="right" vertical="center"/>
    </xf>
    <xf numFmtId="187" fontId="62" fillId="0" borderId="62" xfId="0" applyNumberFormat="1" applyFont="1" applyFill="1" applyBorder="1" applyAlignment="1">
      <alignment horizontal="right" vertical="center"/>
    </xf>
    <xf numFmtId="187" fontId="0" fillId="0" borderId="15" xfId="0" applyNumberFormat="1" applyFill="1" applyBorder="1" applyAlignment="1">
      <alignment horizontal="right" vertical="center"/>
    </xf>
    <xf numFmtId="187" fontId="62" fillId="0" borderId="29" xfId="0" applyNumberFormat="1" applyFont="1" applyFill="1" applyBorder="1" applyAlignment="1">
      <alignment horizontal="right" vertical="center"/>
    </xf>
    <xf numFmtId="187" fontId="0" fillId="0" borderId="16" xfId="0" applyNumberFormat="1" applyFill="1" applyBorder="1" applyAlignment="1">
      <alignment horizontal="right" vertical="center"/>
    </xf>
    <xf numFmtId="187" fontId="62" fillId="0" borderId="16" xfId="0" applyNumberFormat="1" applyFont="1" applyFill="1" applyBorder="1" applyAlignment="1">
      <alignment horizontal="right" vertical="center"/>
    </xf>
    <xf numFmtId="38" fontId="62" fillId="0" borderId="60" xfId="49" applyFont="1" applyFill="1" applyBorder="1" applyAlignment="1">
      <alignment vertical="center"/>
    </xf>
    <xf numFmtId="38" fontId="62" fillId="0" borderId="21" xfId="49" applyFont="1" applyFill="1" applyBorder="1" applyAlignment="1">
      <alignment vertical="center"/>
    </xf>
    <xf numFmtId="184" fontId="62" fillId="34" borderId="15" xfId="0" applyNumberFormat="1" applyFont="1" applyFill="1" applyBorder="1" applyAlignment="1">
      <alignment horizontal="right" vertical="center"/>
    </xf>
    <xf numFmtId="184" fontId="62" fillId="0" borderId="60" xfId="0" applyNumberFormat="1" applyFont="1" applyFill="1" applyBorder="1" applyAlignment="1">
      <alignment horizontal="right" vertical="center"/>
    </xf>
    <xf numFmtId="184" fontId="0" fillId="0" borderId="21" xfId="0" applyNumberFormat="1" applyFill="1" applyBorder="1" applyAlignment="1">
      <alignment horizontal="right" vertical="center"/>
    </xf>
    <xf numFmtId="0" fontId="62" fillId="0" borderId="63" xfId="0" applyFont="1" applyFill="1" applyBorder="1" applyAlignment="1">
      <alignment vertical="center" wrapText="1"/>
    </xf>
    <xf numFmtId="0" fontId="62" fillId="0" borderId="64" xfId="0" applyFont="1" applyFill="1" applyBorder="1" applyAlignment="1">
      <alignment vertical="center"/>
    </xf>
    <xf numFmtId="0" fontId="73" fillId="0" borderId="63" xfId="0" applyFont="1" applyFill="1" applyBorder="1" applyAlignment="1">
      <alignment horizontal="left" vertical="top" wrapText="1"/>
    </xf>
    <xf numFmtId="0" fontId="73" fillId="0" borderId="64" xfId="0" applyFont="1" applyFill="1" applyBorder="1" applyAlignment="1">
      <alignment horizontal="left" vertical="top" wrapText="1"/>
    </xf>
    <xf numFmtId="184" fontId="62" fillId="0" borderId="62" xfId="0" applyNumberFormat="1" applyFont="1" applyFill="1" applyBorder="1" applyAlignment="1">
      <alignment horizontal="right" vertical="center"/>
    </xf>
    <xf numFmtId="184" fontId="0" fillId="0" borderId="15" xfId="0" applyNumberFormat="1" applyFill="1" applyBorder="1" applyAlignment="1">
      <alignment horizontal="right" vertical="center"/>
    </xf>
    <xf numFmtId="185" fontId="62" fillId="0" borderId="62" xfId="0" applyNumberFormat="1" applyFont="1" applyFill="1" applyBorder="1" applyAlignment="1">
      <alignment horizontal="right" vertical="center"/>
    </xf>
    <xf numFmtId="185" fontId="0" fillId="0" borderId="15" xfId="0" applyNumberFormat="1" applyFill="1" applyBorder="1" applyAlignment="1">
      <alignment horizontal="right" vertical="center"/>
    </xf>
    <xf numFmtId="185" fontId="62" fillId="0" borderId="29" xfId="0" applyNumberFormat="1" applyFont="1" applyFill="1" applyBorder="1" applyAlignment="1">
      <alignment horizontal="right" vertical="center"/>
    </xf>
    <xf numFmtId="185" fontId="0" fillId="0" borderId="16" xfId="0" applyNumberFormat="1" applyFill="1" applyBorder="1" applyAlignment="1">
      <alignment horizontal="right" vertical="center"/>
    </xf>
    <xf numFmtId="185" fontId="17" fillId="0" borderId="29" xfId="0" applyNumberFormat="1" applyFont="1" applyFill="1" applyBorder="1" applyAlignment="1">
      <alignment horizontal="right" vertical="center"/>
    </xf>
    <xf numFmtId="185" fontId="17" fillId="0" borderId="16" xfId="0" applyNumberFormat="1" applyFont="1" applyFill="1" applyBorder="1" applyAlignment="1">
      <alignment horizontal="right" vertical="center"/>
    </xf>
    <xf numFmtId="186" fontId="62" fillId="0" borderId="60" xfId="0" applyNumberFormat="1" applyFont="1" applyFill="1" applyBorder="1" applyAlignment="1">
      <alignment horizontal="center" vertical="center"/>
    </xf>
    <xf numFmtId="186" fontId="62" fillId="0" borderId="21" xfId="0" applyNumberFormat="1" applyFont="1" applyFill="1" applyBorder="1" applyAlignment="1">
      <alignment horizontal="center" vertical="center"/>
    </xf>
    <xf numFmtId="184" fontId="62" fillId="0" borderId="29" xfId="0" applyNumberFormat="1" applyFont="1" applyFill="1" applyBorder="1" applyAlignment="1">
      <alignment horizontal="right" vertical="center"/>
    </xf>
    <xf numFmtId="184" fontId="0" fillId="0" borderId="16" xfId="0" applyNumberFormat="1" applyFill="1" applyBorder="1" applyAlignment="1">
      <alignment horizontal="right" vertical="center"/>
    </xf>
    <xf numFmtId="185" fontId="62" fillId="0" borderId="16" xfId="0" applyNumberFormat="1" applyFont="1" applyFill="1" applyBorder="1" applyAlignment="1">
      <alignment horizontal="right" vertical="center"/>
    </xf>
    <xf numFmtId="38" fontId="62" fillId="0" borderId="29" xfId="49" applyFont="1" applyFill="1" applyBorder="1" applyAlignment="1">
      <alignment vertical="center"/>
    </xf>
    <xf numFmtId="38" fontId="0" fillId="0" borderId="16" xfId="49" applyFont="1" applyFill="1" applyBorder="1" applyAlignment="1">
      <alignment vertical="center"/>
    </xf>
    <xf numFmtId="0" fontId="62" fillId="0" borderId="63" xfId="0" applyFont="1" applyFill="1" applyBorder="1" applyAlignment="1">
      <alignment horizontal="left" vertical="center" wrapText="1"/>
    </xf>
    <xf numFmtId="0" fontId="62" fillId="0" borderId="64" xfId="0" applyFont="1" applyFill="1" applyBorder="1" applyAlignment="1">
      <alignment horizontal="left" vertical="center" wrapText="1"/>
    </xf>
    <xf numFmtId="0" fontId="62" fillId="0" borderId="27" xfId="0" applyFont="1" applyBorder="1" applyAlignment="1">
      <alignment horizontal="left" vertical="center" wrapText="1"/>
    </xf>
    <xf numFmtId="0" fontId="62" fillId="0" borderId="63" xfId="0" applyFont="1" applyFill="1" applyBorder="1" applyAlignment="1">
      <alignment horizontal="center" vertical="center"/>
    </xf>
    <xf numFmtId="0" fontId="62" fillId="0" borderId="64" xfId="0" applyFont="1" applyFill="1" applyBorder="1" applyAlignment="1">
      <alignment horizontal="center" vertical="center"/>
    </xf>
    <xf numFmtId="182" fontId="62" fillId="34" borderId="29" xfId="0" applyNumberFormat="1" applyFont="1" applyFill="1" applyBorder="1" applyAlignment="1">
      <alignment horizontal="right" vertical="center"/>
    </xf>
    <xf numFmtId="182" fontId="0" fillId="34" borderId="16" xfId="0" applyNumberFormat="1" applyFill="1" applyBorder="1" applyAlignment="1">
      <alignment horizontal="right" vertical="center"/>
    </xf>
    <xf numFmtId="182" fontId="17" fillId="0" borderId="60" xfId="0" applyNumberFormat="1" applyFont="1" applyFill="1" applyBorder="1" applyAlignment="1">
      <alignment horizontal="center" vertical="center"/>
    </xf>
    <xf numFmtId="182" fontId="17" fillId="0" borderId="21" xfId="0" applyNumberFormat="1" applyFont="1" applyFill="1" applyBorder="1" applyAlignment="1">
      <alignment horizontal="center" vertical="center"/>
    </xf>
    <xf numFmtId="183" fontId="17" fillId="0" borderId="62" xfId="0" applyNumberFormat="1" applyFont="1" applyBorder="1" applyAlignment="1">
      <alignment horizontal="right" vertical="center"/>
    </xf>
    <xf numFmtId="183" fontId="75" fillId="0" borderId="15" xfId="0" applyNumberFormat="1" applyFont="1" applyBorder="1" applyAlignment="1">
      <alignment horizontal="right" vertical="center"/>
    </xf>
    <xf numFmtId="183" fontId="17" fillId="36" borderId="29" xfId="0" applyNumberFormat="1" applyFont="1" applyFill="1" applyBorder="1" applyAlignment="1">
      <alignment horizontal="right" vertical="center"/>
    </xf>
    <xf numFmtId="183" fontId="75" fillId="36" borderId="16" xfId="0" applyNumberFormat="1" applyFont="1" applyFill="1" applyBorder="1" applyAlignment="1">
      <alignment horizontal="right" vertical="center"/>
    </xf>
    <xf numFmtId="183" fontId="17" fillId="36" borderId="16" xfId="0" applyNumberFormat="1" applyFont="1" applyFill="1" applyBorder="1" applyAlignment="1">
      <alignment horizontal="right" vertical="center"/>
    </xf>
    <xf numFmtId="182" fontId="62" fillId="34" borderId="62" xfId="0" applyNumberFormat="1" applyFont="1" applyFill="1" applyBorder="1" applyAlignment="1">
      <alignment horizontal="right" vertical="center"/>
    </xf>
    <xf numFmtId="182" fontId="0" fillId="34" borderId="15" xfId="0" applyNumberFormat="1" applyFill="1" applyBorder="1" applyAlignment="1">
      <alignment horizontal="right" vertical="center"/>
    </xf>
    <xf numFmtId="0" fontId="73" fillId="36" borderId="63" xfId="0" applyFont="1" applyFill="1" applyBorder="1" applyAlignment="1">
      <alignment horizontal="center" vertical="center"/>
    </xf>
    <xf numFmtId="0" fontId="73" fillId="36" borderId="64" xfId="0" applyFont="1" applyFill="1" applyBorder="1" applyAlignment="1">
      <alignment horizontal="center" vertical="center"/>
    </xf>
    <xf numFmtId="41" fontId="17" fillId="0" borderId="62" xfId="0" applyNumberFormat="1" applyFont="1" applyBorder="1" applyAlignment="1">
      <alignment horizontal="right" vertical="center"/>
    </xf>
    <xf numFmtId="41" fontId="75" fillId="0" borderId="15" xfId="0" applyNumberFormat="1" applyFont="1" applyBorder="1" applyAlignment="1">
      <alignment horizontal="right" vertical="center"/>
    </xf>
    <xf numFmtId="41" fontId="17" fillId="34" borderId="15" xfId="0" applyNumberFormat="1" applyFont="1" applyFill="1" applyBorder="1" applyAlignment="1">
      <alignment horizontal="right" vertical="center"/>
    </xf>
    <xf numFmtId="182" fontId="17" fillId="0" borderId="29" xfId="0" applyNumberFormat="1" applyFont="1" applyFill="1" applyBorder="1" applyAlignment="1">
      <alignment horizontal="right" vertical="center"/>
    </xf>
    <xf numFmtId="182" fontId="75" fillId="0" borderId="16" xfId="0" applyNumberFormat="1" applyFont="1" applyFill="1" applyBorder="1" applyAlignment="1">
      <alignment horizontal="right" vertical="center"/>
    </xf>
    <xf numFmtId="182" fontId="17" fillId="0" borderId="62" xfId="0" applyNumberFormat="1" applyFont="1" applyBorder="1" applyAlignment="1">
      <alignment horizontal="right" vertical="center"/>
    </xf>
    <xf numFmtId="182" fontId="75" fillId="0" borderId="15" xfId="0" applyNumberFormat="1" applyFont="1" applyBorder="1" applyAlignment="1">
      <alignment horizontal="right" vertical="center"/>
    </xf>
    <xf numFmtId="182" fontId="17" fillId="36" borderId="29" xfId="0" applyNumberFormat="1" applyFont="1" applyFill="1" applyBorder="1" applyAlignment="1">
      <alignment horizontal="right" vertical="center"/>
    </xf>
    <xf numFmtId="182" fontId="75" fillId="36" borderId="16" xfId="0" applyNumberFormat="1" applyFont="1" applyFill="1" applyBorder="1" applyAlignment="1">
      <alignment horizontal="right" vertical="center"/>
    </xf>
    <xf numFmtId="0" fontId="62" fillId="36" borderId="63" xfId="0" applyFont="1" applyFill="1" applyBorder="1" applyAlignment="1">
      <alignment vertical="center" wrapText="1"/>
    </xf>
    <xf numFmtId="0" fontId="62" fillId="36" borderId="64" xfId="0" applyFont="1" applyFill="1" applyBorder="1" applyAlignment="1">
      <alignment vertical="center"/>
    </xf>
    <xf numFmtId="0" fontId="48" fillId="36" borderId="63" xfId="43" applyFill="1" applyBorder="1" applyAlignment="1">
      <alignment horizontal="center" vertical="center"/>
    </xf>
    <xf numFmtId="41" fontId="17" fillId="0" borderId="79" xfId="0" applyNumberFormat="1" applyFont="1" applyBorder="1" applyAlignment="1">
      <alignment horizontal="right" vertical="center"/>
    </xf>
    <xf numFmtId="41" fontId="75" fillId="0" borderId="80" xfId="0" applyNumberFormat="1" applyFont="1" applyBorder="1" applyAlignment="1">
      <alignment horizontal="right" vertical="center"/>
    </xf>
    <xf numFmtId="0" fontId="17" fillId="33" borderId="27" xfId="0" applyFont="1" applyFill="1" applyBorder="1" applyAlignment="1">
      <alignment horizontal="center" vertical="center" wrapText="1"/>
    </xf>
    <xf numFmtId="0" fontId="74" fillId="0" borderId="30" xfId="0" applyFont="1" applyBorder="1" applyAlignment="1">
      <alignment horizontal="center" vertical="center"/>
    </xf>
    <xf numFmtId="0" fontId="74" fillId="0" borderId="26" xfId="0" applyFont="1" applyBorder="1" applyAlignment="1">
      <alignment horizontal="center" vertical="center"/>
    </xf>
    <xf numFmtId="0" fontId="74" fillId="0" borderId="66" xfId="0" applyFont="1" applyBorder="1" applyAlignment="1">
      <alignment horizontal="center" vertical="center"/>
    </xf>
    <xf numFmtId="0" fontId="75" fillId="33" borderId="38" xfId="0" applyFont="1" applyFill="1" applyBorder="1" applyAlignment="1">
      <alignment horizontal="center" vertical="center"/>
    </xf>
    <xf numFmtId="0" fontId="75" fillId="33" borderId="69" xfId="0" applyFont="1" applyFill="1" applyBorder="1" applyAlignment="1">
      <alignment horizontal="center" vertical="center"/>
    </xf>
    <xf numFmtId="0" fontId="75" fillId="33" borderId="70" xfId="0" applyFont="1" applyFill="1" applyBorder="1" applyAlignment="1">
      <alignment horizontal="center" vertical="center"/>
    </xf>
    <xf numFmtId="0" fontId="17" fillId="33" borderId="67" xfId="0" applyFont="1" applyFill="1" applyBorder="1" applyAlignment="1">
      <alignment horizontal="center" vertical="center" wrapText="1"/>
    </xf>
    <xf numFmtId="0" fontId="17" fillId="33" borderId="68"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22" fillId="33" borderId="67" xfId="0" applyFont="1" applyFill="1" applyBorder="1" applyAlignment="1">
      <alignment horizontal="left" vertical="center" wrapText="1"/>
    </xf>
    <xf numFmtId="0" fontId="75" fillId="0" borderId="68" xfId="0" applyFont="1" applyBorder="1" applyAlignment="1">
      <alignment horizontal="left" vertical="center" wrapText="1"/>
    </xf>
    <xf numFmtId="0" fontId="75" fillId="0" borderId="21" xfId="0" applyFont="1" applyBorder="1" applyAlignment="1">
      <alignment horizontal="left" vertical="center" wrapText="1"/>
    </xf>
    <xf numFmtId="0" fontId="77" fillId="35" borderId="51" xfId="0" applyFont="1" applyFill="1" applyBorder="1" applyAlignment="1">
      <alignment horizontal="center" vertical="center" wrapText="1"/>
    </xf>
    <xf numFmtId="0" fontId="77" fillId="35" borderId="33" xfId="0" applyFont="1" applyFill="1" applyBorder="1" applyAlignment="1">
      <alignment horizontal="center" vertical="center" wrapText="1"/>
    </xf>
    <xf numFmtId="0" fontId="77" fillId="35" borderId="35" xfId="0" applyFont="1" applyFill="1" applyBorder="1" applyAlignment="1">
      <alignment horizontal="center" vertical="center" wrapText="1"/>
    </xf>
    <xf numFmtId="0" fontId="77" fillId="35" borderId="71" xfId="0" applyFont="1" applyFill="1" applyBorder="1" applyAlignment="1">
      <alignment horizontal="center" vertical="center" wrapText="1"/>
    </xf>
    <xf numFmtId="0" fontId="77" fillId="35" borderId="16" xfId="0" applyFont="1" applyFill="1" applyBorder="1" applyAlignment="1">
      <alignment horizontal="center" vertical="center" wrapText="1"/>
    </xf>
    <xf numFmtId="0" fontId="74" fillId="33" borderId="63" xfId="0" applyFont="1" applyFill="1" applyBorder="1" applyAlignment="1">
      <alignment horizontal="center" vertical="center" wrapText="1"/>
    </xf>
    <xf numFmtId="0" fontId="74" fillId="33" borderId="48" xfId="0" applyFont="1" applyFill="1" applyBorder="1" applyAlignment="1">
      <alignment horizontal="center" vertical="center" wrapText="1"/>
    </xf>
    <xf numFmtId="0" fontId="74" fillId="33" borderId="64" xfId="0" applyFont="1" applyFill="1" applyBorder="1" applyAlignment="1">
      <alignment horizontal="center" vertical="center" wrapText="1"/>
    </xf>
    <xf numFmtId="0" fontId="75" fillId="0" borderId="38" xfId="0" applyFont="1" applyBorder="1" applyAlignment="1">
      <alignment horizontal="center" vertical="center"/>
    </xf>
    <xf numFmtId="0" fontId="75" fillId="0" borderId="30" xfId="0" applyFont="1" applyBorder="1" applyAlignment="1">
      <alignment horizontal="center" vertical="center"/>
    </xf>
    <xf numFmtId="41" fontId="17" fillId="0" borderId="79" xfId="0" applyNumberFormat="1" applyFont="1" applyFill="1" applyBorder="1" applyAlignment="1">
      <alignment horizontal="right" vertical="center"/>
    </xf>
    <xf numFmtId="41" fontId="75" fillId="0" borderId="80" xfId="0" applyNumberFormat="1" applyFont="1" applyFill="1" applyBorder="1" applyAlignment="1">
      <alignment horizontal="right" vertical="center"/>
    </xf>
    <xf numFmtId="0" fontId="73" fillId="0" borderId="63" xfId="0" applyFont="1" applyBorder="1" applyAlignment="1">
      <alignment horizontal="left" vertical="center" wrapText="1"/>
    </xf>
    <xf numFmtId="41" fontId="17" fillId="0" borderId="15" xfId="0" applyNumberFormat="1" applyFont="1" applyFill="1" applyBorder="1" applyAlignment="1">
      <alignment horizontal="right" vertical="center"/>
    </xf>
    <xf numFmtId="0" fontId="73" fillId="0" borderId="64" xfId="0" applyFont="1" applyBorder="1" applyAlignment="1">
      <alignment horizontal="left" vertical="center" wrapText="1"/>
    </xf>
    <xf numFmtId="0" fontId="73" fillId="0" borderId="63" xfId="0" applyFont="1" applyBorder="1" applyAlignment="1">
      <alignment horizontal="center" vertical="center" wrapText="1"/>
    </xf>
    <xf numFmtId="0" fontId="73" fillId="0" borderId="64" xfId="0" applyFont="1" applyBorder="1" applyAlignment="1">
      <alignment horizontal="center" vertical="center" wrapText="1"/>
    </xf>
    <xf numFmtId="0" fontId="62" fillId="0" borderId="63" xfId="0" applyFont="1" applyBorder="1" applyAlignment="1">
      <alignment horizontal="left" vertical="center" wrapText="1"/>
    </xf>
    <xf numFmtId="0" fontId="62" fillId="0" borderId="64" xfId="0" applyFont="1" applyBorder="1" applyAlignment="1">
      <alignment horizontal="left" vertical="center" wrapText="1"/>
    </xf>
    <xf numFmtId="41" fontId="62" fillId="36" borderId="29" xfId="0" applyNumberFormat="1" applyFont="1" applyFill="1" applyBorder="1" applyAlignment="1">
      <alignment vertical="center"/>
    </xf>
    <xf numFmtId="41" fontId="62" fillId="36" borderId="16" xfId="0" applyNumberFormat="1" applyFont="1" applyFill="1" applyBorder="1" applyAlignment="1">
      <alignment vertical="center"/>
    </xf>
    <xf numFmtId="41" fontId="62" fillId="0" borderId="63" xfId="0" applyNumberFormat="1" applyFont="1" applyFill="1" applyBorder="1" applyAlignment="1">
      <alignment vertical="center"/>
    </xf>
    <xf numFmtId="41" fontId="62" fillId="0" borderId="64" xfId="0" applyNumberFormat="1" applyFont="1" applyFill="1" applyBorder="1" applyAlignment="1">
      <alignment vertical="center"/>
    </xf>
    <xf numFmtId="41" fontId="62" fillId="0" borderId="15" xfId="0" applyNumberFormat="1" applyFont="1" applyBorder="1" applyAlignment="1">
      <alignment vertical="center"/>
    </xf>
    <xf numFmtId="41" fontId="62" fillId="0" borderId="60" xfId="0" applyNumberFormat="1" applyFont="1" applyBorder="1" applyAlignment="1">
      <alignment horizontal="center" vertical="center"/>
    </xf>
    <xf numFmtId="41" fontId="62" fillId="0" borderId="21" xfId="0" applyNumberFormat="1" applyFont="1" applyBorder="1" applyAlignment="1">
      <alignment horizontal="center" vertical="center"/>
    </xf>
    <xf numFmtId="41" fontId="62" fillId="0" borderId="60" xfId="0" applyNumberFormat="1" applyFont="1" applyBorder="1" applyAlignment="1">
      <alignment vertical="center"/>
    </xf>
    <xf numFmtId="41" fontId="62" fillId="0" borderId="21" xfId="0" applyNumberFormat="1" applyFont="1" applyBorder="1" applyAlignment="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3" xfId="0" applyFont="1" applyBorder="1" applyAlignment="1">
      <alignment vertical="center" wrapText="1"/>
    </xf>
    <xf numFmtId="0" fontId="17" fillId="0" borderId="64" xfId="0" applyFont="1" applyBorder="1" applyAlignment="1">
      <alignment vertical="center"/>
    </xf>
    <xf numFmtId="0" fontId="17" fillId="0" borderId="63" xfId="0" applyFont="1" applyBorder="1" applyAlignment="1">
      <alignment horizontal="left" vertical="center" wrapText="1"/>
    </xf>
    <xf numFmtId="0" fontId="17" fillId="0" borderId="64" xfId="0" applyFont="1" applyBorder="1" applyAlignment="1">
      <alignment horizontal="left" vertical="center" wrapText="1"/>
    </xf>
    <xf numFmtId="41" fontId="62" fillId="36" borderId="62" xfId="0" applyNumberFormat="1" applyFont="1" applyFill="1" applyBorder="1" applyAlignment="1">
      <alignment horizontal="right" vertical="center"/>
    </xf>
    <xf numFmtId="41" fontId="0" fillId="36" borderId="15" xfId="0" applyNumberFormat="1" applyFill="1" applyBorder="1" applyAlignment="1">
      <alignment horizontal="right" vertical="center"/>
    </xf>
    <xf numFmtId="176" fontId="62" fillId="0" borderId="63" xfId="0" applyNumberFormat="1" applyFont="1" applyFill="1" applyBorder="1" applyAlignment="1">
      <alignment horizontal="center" vertical="center"/>
    </xf>
    <xf numFmtId="176" fontId="62" fillId="0" borderId="64" xfId="0" applyNumberFormat="1" applyFont="1" applyFill="1" applyBorder="1" applyAlignment="1">
      <alignment horizontal="center" vertical="center"/>
    </xf>
    <xf numFmtId="41" fontId="17" fillId="0" borderId="63" xfId="0" applyNumberFormat="1" applyFont="1" applyBorder="1" applyAlignment="1">
      <alignment vertical="center"/>
    </xf>
    <xf numFmtId="41" fontId="17" fillId="0" borderId="64" xfId="0" applyNumberFormat="1" applyFont="1" applyBorder="1" applyAlignment="1">
      <alignment vertical="center"/>
    </xf>
    <xf numFmtId="41" fontId="17" fillId="0" borderId="21" xfId="0" applyNumberFormat="1" applyFont="1" applyFill="1" applyBorder="1" applyAlignment="1">
      <alignment horizontal="right" vertical="center"/>
    </xf>
    <xf numFmtId="41" fontId="17" fillId="0" borderId="62" xfId="0" applyNumberFormat="1" applyFont="1" applyFill="1" applyBorder="1" applyAlignment="1" quotePrefix="1">
      <alignment horizontal="right" vertical="center"/>
    </xf>
    <xf numFmtId="176" fontId="17" fillId="0" borderId="63" xfId="0" applyNumberFormat="1" applyFont="1" applyFill="1" applyBorder="1" applyAlignment="1">
      <alignment horizontal="center" vertical="center"/>
    </xf>
    <xf numFmtId="176" fontId="17" fillId="0" borderId="64" xfId="0" applyNumberFormat="1" applyFont="1" applyFill="1" applyBorder="1" applyAlignment="1">
      <alignment horizontal="center" vertical="center"/>
    </xf>
    <xf numFmtId="0" fontId="17" fillId="0" borderId="64" xfId="0" applyFont="1" applyBorder="1" applyAlignment="1">
      <alignment vertical="center" wrapText="1"/>
    </xf>
    <xf numFmtId="0" fontId="21" fillId="0" borderId="63" xfId="0" applyFont="1" applyBorder="1" applyAlignment="1">
      <alignment horizontal="left" vertical="center" wrapText="1"/>
    </xf>
    <xf numFmtId="0" fontId="21" fillId="0" borderId="64" xfId="0" applyFont="1" applyBorder="1" applyAlignment="1">
      <alignment horizontal="left" vertical="center" wrapText="1"/>
    </xf>
    <xf numFmtId="41" fontId="17" fillId="0" borderId="15" xfId="0" applyNumberFormat="1" applyFont="1" applyBorder="1" applyAlignment="1">
      <alignment horizontal="right" vertical="center"/>
    </xf>
    <xf numFmtId="41" fontId="17" fillId="0" borderId="21" xfId="0" applyNumberFormat="1" applyFont="1" applyBorder="1" applyAlignment="1">
      <alignment horizontal="right" vertical="center"/>
    </xf>
    <xf numFmtId="0" fontId="62" fillId="36" borderId="63" xfId="0" applyFont="1" applyFill="1" applyBorder="1" applyAlignment="1">
      <alignment horizontal="center" vertical="center"/>
    </xf>
    <xf numFmtId="0" fontId="62" fillId="36" borderId="64" xfId="0" applyFont="1" applyFill="1" applyBorder="1" applyAlignment="1">
      <alignment horizontal="center" vertical="center"/>
    </xf>
    <xf numFmtId="176" fontId="62" fillId="0" borderId="63" xfId="0" applyNumberFormat="1" applyFont="1" applyBorder="1" applyAlignment="1" quotePrefix="1">
      <alignment horizontal="center" vertical="center"/>
    </xf>
    <xf numFmtId="0" fontId="66" fillId="0" borderId="32" xfId="0" applyFont="1" applyFill="1" applyBorder="1" applyAlignment="1">
      <alignment horizontal="center" vertical="center"/>
    </xf>
    <xf numFmtId="0" fontId="66" fillId="0" borderId="31" xfId="0" applyFont="1" applyFill="1" applyBorder="1" applyAlignment="1">
      <alignment horizontal="center" vertical="center"/>
    </xf>
    <xf numFmtId="0" fontId="73" fillId="0" borderId="31" xfId="0" applyFont="1" applyFill="1" applyBorder="1" applyAlignment="1">
      <alignment horizontal="left" vertical="center" wrapText="1"/>
    </xf>
    <xf numFmtId="0" fontId="73" fillId="0" borderId="47" xfId="0" applyFont="1" applyFill="1" applyBorder="1" applyAlignment="1">
      <alignment horizontal="center" vertical="center" wrapText="1"/>
    </xf>
    <xf numFmtId="0" fontId="62" fillId="0" borderId="35" xfId="0" applyFont="1" applyFill="1" applyBorder="1" applyAlignment="1">
      <alignment horizontal="center" vertical="center"/>
    </xf>
    <xf numFmtId="49" fontId="73" fillId="0" borderId="63" xfId="0" applyNumberFormat="1" applyFont="1" applyFill="1" applyBorder="1" applyAlignment="1">
      <alignment horizontal="left" vertical="center" wrapText="1"/>
    </xf>
    <xf numFmtId="41" fontId="0" fillId="0" borderId="15"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15" xfId="0" applyNumberFormat="1" applyFont="1" applyFill="1" applyBorder="1" applyAlignment="1">
      <alignment vertical="center"/>
    </xf>
    <xf numFmtId="49" fontId="73" fillId="0" borderId="64" xfId="0" applyNumberFormat="1" applyFont="1" applyFill="1" applyBorder="1" applyAlignment="1">
      <alignment horizontal="left" vertical="center" wrapText="1"/>
    </xf>
    <xf numFmtId="0" fontId="73" fillId="0" borderId="63" xfId="0" applyFont="1" applyFill="1" applyBorder="1" applyAlignment="1">
      <alignment horizontal="left" vertical="center" wrapText="1"/>
    </xf>
    <xf numFmtId="0" fontId="62" fillId="0" borderId="0" xfId="0" applyFont="1" applyFill="1" applyAlignment="1">
      <alignment vertical="center"/>
    </xf>
    <xf numFmtId="0" fontId="73" fillId="0" borderId="64" xfId="0" applyFont="1" applyFill="1" applyBorder="1" applyAlignment="1">
      <alignment horizontal="left" vertical="center" wrapText="1"/>
    </xf>
    <xf numFmtId="41" fontId="0" fillId="34" borderId="15" xfId="0" applyNumberFormat="1" applyFont="1" applyFill="1" applyBorder="1" applyAlignment="1">
      <alignment horizontal="right" vertical="center"/>
    </xf>
    <xf numFmtId="0" fontId="62" fillId="0" borderId="64" xfId="0" applyFont="1" applyFill="1" applyBorder="1" applyAlignment="1">
      <alignment vertical="center" wrapText="1"/>
    </xf>
    <xf numFmtId="0" fontId="73" fillId="0" borderId="63" xfId="0" applyFont="1" applyFill="1" applyBorder="1" applyAlignment="1">
      <alignment vertical="center" wrapText="1"/>
    </xf>
    <xf numFmtId="0" fontId="73" fillId="0" borderId="64" xfId="0" applyFont="1" applyFill="1" applyBorder="1" applyAlignment="1">
      <alignment vertical="center" wrapText="1"/>
    </xf>
    <xf numFmtId="0" fontId="17" fillId="0" borderId="63" xfId="0" applyFont="1" applyFill="1" applyBorder="1" applyAlignment="1">
      <alignment vertical="center" wrapText="1"/>
    </xf>
    <xf numFmtId="0" fontId="17" fillId="0" borderId="64" xfId="0" applyFont="1" applyFill="1" applyBorder="1" applyAlignment="1">
      <alignment vertical="center"/>
    </xf>
    <xf numFmtId="0" fontId="62" fillId="0" borderId="41" xfId="0" applyFont="1" applyFill="1" applyBorder="1" applyAlignment="1">
      <alignment vertical="center" wrapText="1"/>
    </xf>
    <xf numFmtId="0" fontId="63" fillId="0" borderId="48" xfId="0" applyFont="1" applyFill="1" applyBorder="1" applyAlignment="1">
      <alignment vertical="center" wrapText="1"/>
    </xf>
    <xf numFmtId="0" fontId="62" fillId="0" borderId="54" xfId="0"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171450</xdr:rowOff>
    </xdr:from>
    <xdr:to>
      <xdr:col>26</xdr:col>
      <xdr:colOff>228600</xdr:colOff>
      <xdr:row>35</xdr:row>
      <xdr:rowOff>95250</xdr:rowOff>
    </xdr:to>
    <xdr:sp>
      <xdr:nvSpPr>
        <xdr:cNvPr id="1" name="等号 1"/>
        <xdr:cNvSpPr>
          <a:spLocks/>
        </xdr:cNvSpPr>
      </xdr:nvSpPr>
      <xdr:spPr>
        <a:xfrm>
          <a:off x="0" y="2409825"/>
          <a:ext cx="17078325" cy="0"/>
        </a:xfrm>
        <a:custGeom>
          <a:pathLst>
            <a:path h="10000" w="10000">
              <a:moveTo>
                <a:pt x="1325" y="0"/>
              </a:moveTo>
              <a:lnTo>
                <a:pt x="8675" y="0"/>
              </a:lnTo>
              <a:lnTo>
                <a:pt x="8675" y="0"/>
              </a:lnTo>
              <a:lnTo>
                <a:pt x="1325" y="0"/>
              </a:lnTo>
              <a:close/>
              <a:moveTo>
                <a:pt x="1325" y="0"/>
              </a:moveTo>
              <a:lnTo>
                <a:pt x="1325" y="10000"/>
              </a:lnTo>
              <a:lnTo>
                <a:pt x="8675" y="10000"/>
              </a:lnTo>
              <a:lnTo>
                <a:pt x="8675" y="10000"/>
              </a:lnTo>
              <a:close/>
            </a:path>
          </a:pathLst>
        </a:custGeom>
        <a:solidFill>
          <a:srgbClr val="BFBFBF"/>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aa.go.jp/region/kikin.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S27"/>
  <sheetViews>
    <sheetView view="pageBreakPreview" zoomScale="70" zoomScaleSheetLayoutView="70" zoomScalePageLayoutView="0" workbookViewId="0" topLeftCell="A1">
      <pane xSplit="2" ySplit="4" topLeftCell="C5" activePane="bottomRight" state="frozen"/>
      <selection pane="topLeft" activeCell="I25" sqref="I25"/>
      <selection pane="topRight" activeCell="I25" sqref="I25"/>
      <selection pane="bottomLeft" activeCell="I25" sqref="I25"/>
      <selection pane="bottomRight" activeCell="D5" sqref="D5"/>
    </sheetView>
  </sheetViews>
  <sheetFormatPr defaultColWidth="9.140625" defaultRowHeight="15"/>
  <cols>
    <col min="1" max="1" width="4.140625" style="1" customWidth="1"/>
    <col min="2" max="2" width="30.57421875" style="1" customWidth="1"/>
    <col min="3" max="3" width="7.57421875" style="1" customWidth="1"/>
    <col min="4" max="4" width="9.7109375" style="1" customWidth="1"/>
    <col min="5" max="5" width="6.140625" style="1" customWidth="1"/>
    <col min="6" max="7" width="9.00390625" style="1" customWidth="1"/>
    <col min="8" max="9" width="8.421875" style="1" customWidth="1"/>
    <col min="10" max="11" width="35.8515625" style="1" customWidth="1"/>
    <col min="12" max="14" width="12.57421875" style="1" customWidth="1"/>
    <col min="15" max="15" width="12.28125" style="1" customWidth="1"/>
    <col min="16" max="16" width="16.57421875" style="1" customWidth="1"/>
    <col min="17" max="18" width="12.28125" style="1" customWidth="1"/>
    <col min="19" max="19" width="22.7109375" style="1" customWidth="1"/>
    <col min="20" max="16384" width="9.00390625" style="1" customWidth="1"/>
  </cols>
  <sheetData>
    <row r="1" ht="20.25" customHeight="1" thickBot="1">
      <c r="A1" s="4" t="s">
        <v>162</v>
      </c>
    </row>
    <row r="2" spans="1:19" s="2" customFormat="1" ht="12.75" customHeight="1">
      <c r="A2" s="265" t="s">
        <v>4</v>
      </c>
      <c r="B2" s="265" t="s">
        <v>25</v>
      </c>
      <c r="C2" s="270" t="s">
        <v>29</v>
      </c>
      <c r="D2" s="265" t="s">
        <v>134</v>
      </c>
      <c r="E2" s="265" t="s">
        <v>53</v>
      </c>
      <c r="F2" s="265" t="s">
        <v>0</v>
      </c>
      <c r="G2" s="265" t="s">
        <v>54</v>
      </c>
      <c r="H2" s="265" t="s">
        <v>36</v>
      </c>
      <c r="I2" s="265" t="s">
        <v>1</v>
      </c>
      <c r="J2" s="265" t="s">
        <v>52</v>
      </c>
      <c r="K2" s="274" t="s">
        <v>23</v>
      </c>
      <c r="L2" s="275"/>
      <c r="M2" s="275"/>
      <c r="N2" s="275"/>
      <c r="O2" s="275"/>
      <c r="P2" s="274" t="s">
        <v>24</v>
      </c>
      <c r="Q2" s="275"/>
      <c r="R2" s="275"/>
      <c r="S2" s="273" t="s">
        <v>19</v>
      </c>
    </row>
    <row r="3" spans="1:19" s="2" customFormat="1" ht="24">
      <c r="A3" s="266"/>
      <c r="B3" s="266"/>
      <c r="C3" s="271"/>
      <c r="D3" s="268"/>
      <c r="E3" s="266"/>
      <c r="F3" s="266"/>
      <c r="G3" s="266"/>
      <c r="H3" s="278"/>
      <c r="I3" s="278"/>
      <c r="J3" s="266"/>
      <c r="K3" s="67" t="s">
        <v>22</v>
      </c>
      <c r="L3" s="276" t="s">
        <v>135</v>
      </c>
      <c r="M3" s="277"/>
      <c r="N3" s="277"/>
      <c r="O3" s="50" t="s">
        <v>136</v>
      </c>
      <c r="P3" s="67" t="s">
        <v>20</v>
      </c>
      <c r="Q3" s="276" t="s">
        <v>135</v>
      </c>
      <c r="R3" s="277"/>
      <c r="S3" s="268"/>
    </row>
    <row r="4" spans="1:19" s="2" customFormat="1" ht="24" customHeight="1" thickBot="1">
      <c r="A4" s="267"/>
      <c r="B4" s="267"/>
      <c r="C4" s="272"/>
      <c r="D4" s="269"/>
      <c r="E4" s="267"/>
      <c r="F4" s="267"/>
      <c r="G4" s="267"/>
      <c r="H4" s="269"/>
      <c r="I4" s="269"/>
      <c r="J4" s="267"/>
      <c r="K4" s="68" t="s">
        <v>34</v>
      </c>
      <c r="L4" s="154" t="s">
        <v>15</v>
      </c>
      <c r="M4" s="154" t="s">
        <v>16</v>
      </c>
      <c r="N4" s="154" t="s">
        <v>17</v>
      </c>
      <c r="O4" s="153" t="s">
        <v>55</v>
      </c>
      <c r="P4" s="68" t="s">
        <v>35</v>
      </c>
      <c r="Q4" s="65" t="s">
        <v>21</v>
      </c>
      <c r="R4" s="66" t="s">
        <v>28</v>
      </c>
      <c r="S4" s="269"/>
    </row>
    <row r="5" spans="1:19" s="2" customFormat="1" ht="81.75" customHeight="1" thickBot="1">
      <c r="A5" s="124">
        <v>1</v>
      </c>
      <c r="B5" s="599" t="s">
        <v>56</v>
      </c>
      <c r="C5" s="104" t="s">
        <v>30</v>
      </c>
      <c r="D5" s="105">
        <v>70</v>
      </c>
      <c r="E5" s="106" t="s">
        <v>109</v>
      </c>
      <c r="F5" s="104" t="s">
        <v>57</v>
      </c>
      <c r="G5" s="104" t="s">
        <v>138</v>
      </c>
      <c r="H5" s="107" t="s">
        <v>13</v>
      </c>
      <c r="I5" s="108" t="s">
        <v>14</v>
      </c>
      <c r="J5" s="109" t="s">
        <v>142</v>
      </c>
      <c r="K5" s="130" t="s">
        <v>139</v>
      </c>
      <c r="L5" s="125">
        <v>9</v>
      </c>
      <c r="M5" s="126" t="s">
        <v>71</v>
      </c>
      <c r="N5" s="127" t="s">
        <v>71</v>
      </c>
      <c r="O5" s="111">
        <v>92</v>
      </c>
      <c r="P5" s="130" t="s">
        <v>141</v>
      </c>
      <c r="Q5" s="110">
        <v>39</v>
      </c>
      <c r="R5" s="111" t="s">
        <v>71</v>
      </c>
      <c r="S5" s="106"/>
    </row>
    <row r="6" spans="1:19" s="2" customFormat="1" ht="157.5" customHeight="1" thickBot="1">
      <c r="A6" s="124">
        <v>2</v>
      </c>
      <c r="B6" s="90" t="s">
        <v>145</v>
      </c>
      <c r="C6" s="36" t="s">
        <v>30</v>
      </c>
      <c r="D6" s="90">
        <v>7</v>
      </c>
      <c r="E6" s="35" t="s">
        <v>79</v>
      </c>
      <c r="F6" s="36" t="s">
        <v>58</v>
      </c>
      <c r="G6" s="36" t="s">
        <v>58</v>
      </c>
      <c r="H6" s="37" t="s">
        <v>13</v>
      </c>
      <c r="I6" s="38" t="s">
        <v>14</v>
      </c>
      <c r="J6" s="131" t="s">
        <v>146</v>
      </c>
      <c r="K6" s="132" t="s">
        <v>147</v>
      </c>
      <c r="L6" s="135" t="s">
        <v>178</v>
      </c>
      <c r="M6" s="140" t="s">
        <v>71</v>
      </c>
      <c r="N6" s="141" t="s">
        <v>71</v>
      </c>
      <c r="O6" s="142" t="s">
        <v>71</v>
      </c>
      <c r="P6" s="132" t="s">
        <v>148</v>
      </c>
      <c r="Q6" s="136">
        <v>11</v>
      </c>
      <c r="R6" s="42" t="s">
        <v>71</v>
      </c>
      <c r="S6" s="116" t="s">
        <v>149</v>
      </c>
    </row>
    <row r="7" spans="1:19" s="2" customFormat="1" ht="126" customHeight="1" thickBot="1">
      <c r="A7" s="124">
        <v>3</v>
      </c>
      <c r="B7" s="90" t="s">
        <v>169</v>
      </c>
      <c r="C7" s="36" t="s">
        <v>30</v>
      </c>
      <c r="D7" s="34">
        <v>6</v>
      </c>
      <c r="E7" s="36" t="s">
        <v>76</v>
      </c>
      <c r="F7" s="36" t="s">
        <v>77</v>
      </c>
      <c r="G7" s="36" t="s">
        <v>71</v>
      </c>
      <c r="H7" s="74" t="s">
        <v>13</v>
      </c>
      <c r="I7" s="75" t="s">
        <v>14</v>
      </c>
      <c r="J7" s="114" t="s">
        <v>170</v>
      </c>
      <c r="K7" s="133" t="s">
        <v>171</v>
      </c>
      <c r="L7" s="69" t="s">
        <v>96</v>
      </c>
      <c r="M7" s="70" t="s">
        <v>96</v>
      </c>
      <c r="N7" s="71" t="s">
        <v>96</v>
      </c>
      <c r="O7" s="70" t="s">
        <v>96</v>
      </c>
      <c r="P7" s="133" t="s">
        <v>172</v>
      </c>
      <c r="Q7" s="78">
        <v>12</v>
      </c>
      <c r="R7" s="70">
        <v>13</v>
      </c>
      <c r="S7" s="79"/>
    </row>
    <row r="8" spans="1:19" s="2" customFormat="1" ht="150.75" customHeight="1" thickBot="1">
      <c r="A8" s="124">
        <v>4</v>
      </c>
      <c r="B8" s="90" t="s">
        <v>72</v>
      </c>
      <c r="C8" s="36" t="s">
        <v>30</v>
      </c>
      <c r="D8" s="34">
        <v>13</v>
      </c>
      <c r="E8" s="35" t="s">
        <v>175</v>
      </c>
      <c r="F8" s="36" t="s">
        <v>58</v>
      </c>
      <c r="G8" s="36" t="s">
        <v>58</v>
      </c>
      <c r="H8" s="37" t="s">
        <v>13</v>
      </c>
      <c r="I8" s="38" t="s">
        <v>14</v>
      </c>
      <c r="J8" s="116" t="s">
        <v>176</v>
      </c>
      <c r="K8" s="133" t="s">
        <v>73</v>
      </c>
      <c r="L8" s="69" t="s">
        <v>177</v>
      </c>
      <c r="M8" s="42" t="s">
        <v>71</v>
      </c>
      <c r="N8" s="143" t="s">
        <v>71</v>
      </c>
      <c r="O8" s="42" t="s">
        <v>71</v>
      </c>
      <c r="P8" s="133" t="s">
        <v>74</v>
      </c>
      <c r="Q8" s="39">
        <v>82</v>
      </c>
      <c r="R8" s="42" t="s">
        <v>71</v>
      </c>
      <c r="S8" s="34" t="s">
        <v>80</v>
      </c>
    </row>
    <row r="9" spans="1:19" s="2" customFormat="1" ht="259.5" customHeight="1" thickBot="1">
      <c r="A9" s="124">
        <v>5</v>
      </c>
      <c r="B9" s="90" t="s">
        <v>60</v>
      </c>
      <c r="C9" s="36" t="s">
        <v>61</v>
      </c>
      <c r="D9" s="34">
        <v>4</v>
      </c>
      <c r="E9" s="35" t="s">
        <v>62</v>
      </c>
      <c r="F9" s="36" t="s">
        <v>63</v>
      </c>
      <c r="G9" s="36" t="s">
        <v>64</v>
      </c>
      <c r="H9" s="37" t="s">
        <v>65</v>
      </c>
      <c r="I9" s="38" t="s">
        <v>66</v>
      </c>
      <c r="J9" s="116" t="s">
        <v>67</v>
      </c>
      <c r="K9" s="133" t="s">
        <v>68</v>
      </c>
      <c r="L9" s="69" t="s">
        <v>291</v>
      </c>
      <c r="M9" s="70" t="s">
        <v>292</v>
      </c>
      <c r="N9" s="71" t="s">
        <v>293</v>
      </c>
      <c r="O9" s="72">
        <v>0.099</v>
      </c>
      <c r="P9" s="133" t="s">
        <v>69</v>
      </c>
      <c r="Q9" s="69" t="s">
        <v>294</v>
      </c>
      <c r="R9" s="73" t="s">
        <v>295</v>
      </c>
      <c r="S9" s="35"/>
    </row>
    <row r="10" spans="1:19" s="2" customFormat="1" ht="360.75" customHeight="1" thickBot="1">
      <c r="A10" s="124">
        <v>6</v>
      </c>
      <c r="B10" s="90" t="s">
        <v>182</v>
      </c>
      <c r="C10" s="36" t="s">
        <v>30</v>
      </c>
      <c r="D10" s="34">
        <v>7</v>
      </c>
      <c r="E10" s="35" t="s">
        <v>109</v>
      </c>
      <c r="F10" s="36" t="s">
        <v>57</v>
      </c>
      <c r="G10" s="36" t="s">
        <v>183</v>
      </c>
      <c r="H10" s="37" t="s">
        <v>13</v>
      </c>
      <c r="I10" s="38" t="s">
        <v>14</v>
      </c>
      <c r="J10" s="261" t="s">
        <v>184</v>
      </c>
      <c r="K10" s="133" t="s">
        <v>185</v>
      </c>
      <c r="L10" s="69" t="s">
        <v>186</v>
      </c>
      <c r="M10" s="42" t="s">
        <v>71</v>
      </c>
      <c r="N10" s="77" t="s">
        <v>187</v>
      </c>
      <c r="O10" s="70" t="s">
        <v>188</v>
      </c>
      <c r="P10" s="133" t="s">
        <v>189</v>
      </c>
      <c r="Q10" s="69" t="s">
        <v>190</v>
      </c>
      <c r="R10" s="91" t="s">
        <v>191</v>
      </c>
      <c r="S10" s="35"/>
    </row>
    <row r="11" spans="1:19" s="2" customFormat="1" ht="87" customHeight="1" thickBot="1">
      <c r="A11" s="124">
        <v>7</v>
      </c>
      <c r="B11" s="90" t="s">
        <v>81</v>
      </c>
      <c r="C11" s="36" t="s">
        <v>30</v>
      </c>
      <c r="D11" s="34">
        <v>4</v>
      </c>
      <c r="E11" s="35" t="s">
        <v>109</v>
      </c>
      <c r="F11" s="36" t="s">
        <v>82</v>
      </c>
      <c r="G11" s="36" t="s">
        <v>83</v>
      </c>
      <c r="H11" s="37" t="s">
        <v>13</v>
      </c>
      <c r="I11" s="38" t="s">
        <v>14</v>
      </c>
      <c r="J11" s="116" t="s">
        <v>84</v>
      </c>
      <c r="K11" s="133" t="s">
        <v>192</v>
      </c>
      <c r="L11" s="164">
        <v>1000</v>
      </c>
      <c r="M11" s="139">
        <v>1000</v>
      </c>
      <c r="N11" s="122">
        <v>1</v>
      </c>
      <c r="O11" s="92" t="s">
        <v>193</v>
      </c>
      <c r="P11" s="133" t="s">
        <v>194</v>
      </c>
      <c r="Q11" s="39">
        <v>3</v>
      </c>
      <c r="R11" s="42">
        <v>3</v>
      </c>
      <c r="S11" s="35"/>
    </row>
    <row r="12" spans="1:19" s="2" customFormat="1" ht="102" customHeight="1" thickBot="1">
      <c r="A12" s="124">
        <v>8</v>
      </c>
      <c r="B12" s="600" t="s">
        <v>195</v>
      </c>
      <c r="C12" s="156" t="s">
        <v>30</v>
      </c>
      <c r="D12" s="155">
        <v>1</v>
      </c>
      <c r="E12" s="157" t="s">
        <v>204</v>
      </c>
      <c r="F12" s="156" t="s">
        <v>196</v>
      </c>
      <c r="G12" s="156" t="s">
        <v>197</v>
      </c>
      <c r="H12" s="152" t="s">
        <v>13</v>
      </c>
      <c r="I12" s="158" t="s">
        <v>198</v>
      </c>
      <c r="J12" s="249" t="s">
        <v>199</v>
      </c>
      <c r="K12" s="166" t="s">
        <v>200</v>
      </c>
      <c r="L12" s="159">
        <f>13+11</f>
        <v>24</v>
      </c>
      <c r="M12" s="160">
        <f>37+53</f>
        <v>90</v>
      </c>
      <c r="N12" s="161">
        <f>L12/M12</f>
        <v>0.26666666666666666</v>
      </c>
      <c r="O12" s="160">
        <f>120+210</f>
        <v>330</v>
      </c>
      <c r="P12" s="250" t="s">
        <v>201</v>
      </c>
      <c r="Q12" s="162" t="s">
        <v>202</v>
      </c>
      <c r="R12" s="162" t="s">
        <v>203</v>
      </c>
      <c r="S12" s="35"/>
    </row>
    <row r="13" spans="1:19" s="2" customFormat="1" ht="223.5" customHeight="1" thickBot="1">
      <c r="A13" s="124">
        <v>9</v>
      </c>
      <c r="B13" s="90" t="s">
        <v>205</v>
      </c>
      <c r="C13" s="36" t="s">
        <v>30</v>
      </c>
      <c r="D13" s="90">
        <v>0</v>
      </c>
      <c r="E13" s="35" t="s">
        <v>109</v>
      </c>
      <c r="F13" s="36" t="s">
        <v>85</v>
      </c>
      <c r="G13" s="163" t="s">
        <v>85</v>
      </c>
      <c r="H13" s="37" t="s">
        <v>13</v>
      </c>
      <c r="I13" s="38" t="s">
        <v>14</v>
      </c>
      <c r="J13" s="116" t="s">
        <v>206</v>
      </c>
      <c r="K13" s="133" t="s">
        <v>207</v>
      </c>
      <c r="L13" s="39" t="s">
        <v>71</v>
      </c>
      <c r="M13" s="40" t="s">
        <v>71</v>
      </c>
      <c r="N13" s="41" t="s">
        <v>71</v>
      </c>
      <c r="O13" s="42" t="s">
        <v>71</v>
      </c>
      <c r="P13" s="133" t="s">
        <v>208</v>
      </c>
      <c r="Q13" s="120">
        <v>0</v>
      </c>
      <c r="R13" s="40" t="s">
        <v>71</v>
      </c>
      <c r="S13" s="119" t="s">
        <v>209</v>
      </c>
    </row>
    <row r="14" spans="1:19" s="2" customFormat="1" ht="144" customHeight="1" thickBot="1">
      <c r="A14" s="124">
        <v>10</v>
      </c>
      <c r="B14" s="90" t="s">
        <v>290</v>
      </c>
      <c r="C14" s="79" t="s">
        <v>550</v>
      </c>
      <c r="D14" s="90">
        <v>3</v>
      </c>
      <c r="E14" s="119" t="s">
        <v>109</v>
      </c>
      <c r="F14" s="79" t="s">
        <v>551</v>
      </c>
      <c r="G14" s="79" t="s">
        <v>552</v>
      </c>
      <c r="H14" s="579" t="s">
        <v>553</v>
      </c>
      <c r="I14" s="580" t="s">
        <v>554</v>
      </c>
      <c r="J14" s="581" t="s">
        <v>555</v>
      </c>
      <c r="K14" s="582" t="s">
        <v>71</v>
      </c>
      <c r="L14" s="120" t="s">
        <v>71</v>
      </c>
      <c r="M14" s="138" t="s">
        <v>71</v>
      </c>
      <c r="N14" s="583" t="s">
        <v>71</v>
      </c>
      <c r="O14" s="138" t="s">
        <v>71</v>
      </c>
      <c r="P14" s="582" t="s">
        <v>71</v>
      </c>
      <c r="Q14" s="120" t="s">
        <v>71</v>
      </c>
      <c r="R14" s="138" t="s">
        <v>71</v>
      </c>
      <c r="S14" s="119" t="s">
        <v>556</v>
      </c>
    </row>
    <row r="15" spans="1:19" s="2" customFormat="1" ht="146.25" customHeight="1" thickBot="1">
      <c r="A15" s="124">
        <v>11</v>
      </c>
      <c r="B15" s="198" t="s">
        <v>226</v>
      </c>
      <c r="C15" s="156" t="s">
        <v>30</v>
      </c>
      <c r="D15" s="155">
        <v>1</v>
      </c>
      <c r="E15" s="157" t="s">
        <v>62</v>
      </c>
      <c r="F15" s="156" t="s">
        <v>87</v>
      </c>
      <c r="G15" s="156" t="s">
        <v>88</v>
      </c>
      <c r="H15" s="152" t="s">
        <v>13</v>
      </c>
      <c r="I15" s="158" t="s">
        <v>14</v>
      </c>
      <c r="J15" s="165" t="s">
        <v>215</v>
      </c>
      <c r="K15" s="166" t="s">
        <v>216</v>
      </c>
      <c r="L15" s="167">
        <v>0.23</v>
      </c>
      <c r="M15" s="168">
        <v>0.33</v>
      </c>
      <c r="N15" s="161">
        <v>0.7</v>
      </c>
      <c r="O15" s="169" t="s">
        <v>217</v>
      </c>
      <c r="P15" s="130" t="s">
        <v>218</v>
      </c>
      <c r="Q15" s="159">
        <v>30</v>
      </c>
      <c r="R15" s="170">
        <v>72</v>
      </c>
      <c r="S15" s="165" t="s">
        <v>219</v>
      </c>
    </row>
    <row r="16" spans="1:19" s="2" customFormat="1" ht="141" customHeight="1" thickBot="1">
      <c r="A16" s="124">
        <v>12</v>
      </c>
      <c r="B16" s="601" t="s">
        <v>220</v>
      </c>
      <c r="C16" s="172" t="s">
        <v>30</v>
      </c>
      <c r="D16" s="171">
        <v>1</v>
      </c>
      <c r="E16" s="173" t="s">
        <v>221</v>
      </c>
      <c r="F16" s="172" t="s">
        <v>57</v>
      </c>
      <c r="G16" s="172" t="s">
        <v>58</v>
      </c>
      <c r="H16" s="174" t="s">
        <v>13</v>
      </c>
      <c r="I16" s="175" t="s">
        <v>14</v>
      </c>
      <c r="J16" s="176" t="s">
        <v>222</v>
      </c>
      <c r="K16" s="177" t="s">
        <v>223</v>
      </c>
      <c r="L16" s="178">
        <v>0.38</v>
      </c>
      <c r="M16" s="179">
        <v>0.47</v>
      </c>
      <c r="N16" s="180">
        <v>0.81</v>
      </c>
      <c r="O16" s="181" t="s">
        <v>224</v>
      </c>
      <c r="P16" s="177" t="s">
        <v>225</v>
      </c>
      <c r="Q16" s="182">
        <v>8</v>
      </c>
      <c r="R16" s="183">
        <v>8</v>
      </c>
      <c r="S16" s="173"/>
    </row>
    <row r="17" spans="1:19" s="2" customFormat="1" ht="261" customHeight="1" thickBot="1">
      <c r="A17" s="124">
        <v>13</v>
      </c>
      <c r="B17" s="144" t="s">
        <v>89</v>
      </c>
      <c r="C17" s="184" t="s">
        <v>30</v>
      </c>
      <c r="D17" s="144">
        <v>3</v>
      </c>
      <c r="E17" s="146" t="s">
        <v>230</v>
      </c>
      <c r="F17" s="145" t="s">
        <v>90</v>
      </c>
      <c r="G17" s="145" t="s">
        <v>91</v>
      </c>
      <c r="H17" s="147" t="s">
        <v>92</v>
      </c>
      <c r="I17" s="148" t="s">
        <v>33</v>
      </c>
      <c r="J17" s="150" t="s">
        <v>93</v>
      </c>
      <c r="K17" s="185" t="s">
        <v>94</v>
      </c>
      <c r="L17" s="186" t="s">
        <v>95</v>
      </c>
      <c r="M17" s="187" t="s">
        <v>231</v>
      </c>
      <c r="N17" s="188" t="s">
        <v>231</v>
      </c>
      <c r="O17" s="187" t="s">
        <v>231</v>
      </c>
      <c r="P17" s="185" t="s">
        <v>97</v>
      </c>
      <c r="Q17" s="189" t="s">
        <v>180</v>
      </c>
      <c r="R17" s="187" t="s">
        <v>181</v>
      </c>
      <c r="S17" s="146"/>
    </row>
    <row r="18" spans="1:19" s="2" customFormat="1" ht="141" customHeight="1" thickBot="1">
      <c r="A18" s="124">
        <v>14</v>
      </c>
      <c r="B18" s="190" t="s">
        <v>98</v>
      </c>
      <c r="C18" s="191" t="s">
        <v>30</v>
      </c>
      <c r="D18" s="190">
        <v>1</v>
      </c>
      <c r="E18" s="191" t="s">
        <v>230</v>
      </c>
      <c r="F18" s="191" t="s">
        <v>99</v>
      </c>
      <c r="G18" s="191" t="s">
        <v>232</v>
      </c>
      <c r="H18" s="192" t="s">
        <v>100</v>
      </c>
      <c r="I18" s="193" t="s">
        <v>14</v>
      </c>
      <c r="J18" s="194" t="s">
        <v>101</v>
      </c>
      <c r="K18" s="132" t="s">
        <v>233</v>
      </c>
      <c r="L18" s="136">
        <v>604</v>
      </c>
      <c r="M18" s="195" t="s">
        <v>140</v>
      </c>
      <c r="N18" s="196" t="s">
        <v>140</v>
      </c>
      <c r="O18" s="142" t="s">
        <v>234</v>
      </c>
      <c r="P18" s="132" t="s">
        <v>102</v>
      </c>
      <c r="Q18" s="197" t="s">
        <v>235</v>
      </c>
      <c r="R18" s="142" t="s">
        <v>140</v>
      </c>
      <c r="S18" s="194" t="s">
        <v>236</v>
      </c>
    </row>
    <row r="19" spans="1:19" s="2" customFormat="1" ht="141" customHeight="1" thickBot="1">
      <c r="A19" s="124">
        <v>15</v>
      </c>
      <c r="B19" s="198" t="s">
        <v>237</v>
      </c>
      <c r="C19" s="156" t="s">
        <v>30</v>
      </c>
      <c r="D19" s="155">
        <v>1</v>
      </c>
      <c r="E19" s="157" t="s">
        <v>204</v>
      </c>
      <c r="F19" s="156" t="s">
        <v>104</v>
      </c>
      <c r="G19" s="36" t="s">
        <v>103</v>
      </c>
      <c r="H19" s="152" t="s">
        <v>13</v>
      </c>
      <c r="I19" s="158" t="s">
        <v>14</v>
      </c>
      <c r="J19" s="165" t="s">
        <v>238</v>
      </c>
      <c r="K19" s="166" t="s">
        <v>239</v>
      </c>
      <c r="L19" s="159"/>
      <c r="M19" s="170"/>
      <c r="N19" s="199"/>
      <c r="O19" s="200" t="s">
        <v>240</v>
      </c>
      <c r="P19" s="166" t="s">
        <v>241</v>
      </c>
      <c r="Q19" s="201" t="s">
        <v>242</v>
      </c>
      <c r="R19" s="202" t="s">
        <v>243</v>
      </c>
      <c r="S19" s="165" t="s">
        <v>244</v>
      </c>
    </row>
    <row r="20" spans="1:19" s="2" customFormat="1" ht="141" customHeight="1" thickBot="1">
      <c r="A20" s="124">
        <v>16</v>
      </c>
      <c r="B20" s="190" t="s">
        <v>245</v>
      </c>
      <c r="C20" s="94" t="s">
        <v>105</v>
      </c>
      <c r="D20" s="93">
        <v>1</v>
      </c>
      <c r="E20" s="94" t="s">
        <v>246</v>
      </c>
      <c r="F20" s="94" t="s">
        <v>247</v>
      </c>
      <c r="G20" s="191" t="s">
        <v>247</v>
      </c>
      <c r="H20" s="112" t="s">
        <v>92</v>
      </c>
      <c r="I20" s="113" t="s">
        <v>14</v>
      </c>
      <c r="J20" s="114" t="s">
        <v>106</v>
      </c>
      <c r="K20" s="251" t="s">
        <v>248</v>
      </c>
      <c r="L20" s="149" t="s">
        <v>249</v>
      </c>
      <c r="M20" s="129" t="s">
        <v>96</v>
      </c>
      <c r="N20" s="203" t="s">
        <v>96</v>
      </c>
      <c r="O20" s="115" t="s">
        <v>96</v>
      </c>
      <c r="P20" s="251" t="s">
        <v>250</v>
      </c>
      <c r="Q20" s="128">
        <v>382</v>
      </c>
      <c r="R20" s="129" t="s">
        <v>96</v>
      </c>
      <c r="S20" s="94"/>
    </row>
    <row r="21" spans="1:19" s="2" customFormat="1" ht="115.5" customHeight="1" thickBot="1">
      <c r="A21" s="124">
        <v>17</v>
      </c>
      <c r="B21" s="198" t="s">
        <v>108</v>
      </c>
      <c r="C21" s="204" t="s">
        <v>30</v>
      </c>
      <c r="D21" s="198">
        <v>1</v>
      </c>
      <c r="E21" s="205" t="s">
        <v>109</v>
      </c>
      <c r="F21" s="204" t="s">
        <v>110</v>
      </c>
      <c r="G21" s="204" t="s">
        <v>111</v>
      </c>
      <c r="H21" s="206" t="s">
        <v>13</v>
      </c>
      <c r="I21" s="207" t="s">
        <v>10</v>
      </c>
      <c r="J21" s="252" t="s">
        <v>260</v>
      </c>
      <c r="K21" s="253" t="s">
        <v>112</v>
      </c>
      <c r="L21" s="208">
        <v>238</v>
      </c>
      <c r="M21" s="209">
        <v>239</v>
      </c>
      <c r="N21" s="210">
        <v>0.99</v>
      </c>
      <c r="O21" s="211">
        <v>239</v>
      </c>
      <c r="P21" s="254" t="s">
        <v>113</v>
      </c>
      <c r="Q21" s="212">
        <v>1</v>
      </c>
      <c r="R21" s="213">
        <v>1</v>
      </c>
      <c r="S21" s="165" t="s">
        <v>261</v>
      </c>
    </row>
    <row r="22" spans="1:19" s="2" customFormat="1" ht="141" customHeight="1" thickBot="1">
      <c r="A22" s="124">
        <v>18</v>
      </c>
      <c r="B22" s="90" t="s">
        <v>262</v>
      </c>
      <c r="C22" s="36" t="s">
        <v>30</v>
      </c>
      <c r="D22" s="34">
        <v>1</v>
      </c>
      <c r="E22" s="35" t="s">
        <v>137</v>
      </c>
      <c r="F22" s="36" t="s">
        <v>58</v>
      </c>
      <c r="G22" s="36" t="s">
        <v>58</v>
      </c>
      <c r="H22" s="37" t="s">
        <v>13</v>
      </c>
      <c r="I22" s="38" t="s">
        <v>14</v>
      </c>
      <c r="J22" s="116" t="s">
        <v>263</v>
      </c>
      <c r="K22" s="255" t="s">
        <v>264</v>
      </c>
      <c r="L22" s="120">
        <v>24</v>
      </c>
      <c r="M22" s="138">
        <v>36</v>
      </c>
      <c r="N22" s="214">
        <v>0.67</v>
      </c>
      <c r="O22" s="137" t="s">
        <v>265</v>
      </c>
      <c r="P22" s="255" t="s">
        <v>266</v>
      </c>
      <c r="Q22" s="120">
        <v>36</v>
      </c>
      <c r="R22" s="138">
        <v>36</v>
      </c>
      <c r="S22" s="35"/>
    </row>
    <row r="23" spans="1:19" s="2" customFormat="1" ht="117.75" customHeight="1" thickBot="1">
      <c r="A23" s="124">
        <v>19</v>
      </c>
      <c r="B23" s="90" t="s">
        <v>114</v>
      </c>
      <c r="C23" s="36" t="s">
        <v>30</v>
      </c>
      <c r="D23" s="34">
        <v>1</v>
      </c>
      <c r="E23" s="35" t="s">
        <v>62</v>
      </c>
      <c r="F23" s="121" t="s">
        <v>267</v>
      </c>
      <c r="G23" s="121" t="s">
        <v>115</v>
      </c>
      <c r="H23" s="37" t="s">
        <v>13</v>
      </c>
      <c r="I23" s="38" t="s">
        <v>10</v>
      </c>
      <c r="J23" s="131" t="s">
        <v>268</v>
      </c>
      <c r="K23" s="133" t="s">
        <v>116</v>
      </c>
      <c r="L23" s="129" t="s">
        <v>269</v>
      </c>
      <c r="M23" s="129" t="s">
        <v>269</v>
      </c>
      <c r="N23" s="256" t="s">
        <v>270</v>
      </c>
      <c r="O23" s="257" t="s">
        <v>117</v>
      </c>
      <c r="P23" s="133" t="s">
        <v>118</v>
      </c>
      <c r="Q23" s="39" t="s">
        <v>232</v>
      </c>
      <c r="R23" s="42" t="s">
        <v>232</v>
      </c>
      <c r="S23" s="35"/>
    </row>
    <row r="24" spans="1:19" s="2" customFormat="1" ht="245.25" customHeight="1" thickBot="1">
      <c r="A24" s="124">
        <v>20</v>
      </c>
      <c r="B24" s="198" t="s">
        <v>271</v>
      </c>
      <c r="C24" s="156" t="s">
        <v>30</v>
      </c>
      <c r="D24" s="155">
        <v>1</v>
      </c>
      <c r="E24" s="157" t="s">
        <v>204</v>
      </c>
      <c r="F24" s="156" t="s">
        <v>119</v>
      </c>
      <c r="G24" s="156" t="s">
        <v>272</v>
      </c>
      <c r="H24" s="152" t="s">
        <v>13</v>
      </c>
      <c r="I24" s="158" t="s">
        <v>14</v>
      </c>
      <c r="J24" s="165" t="s">
        <v>273</v>
      </c>
      <c r="K24" s="166" t="s">
        <v>274</v>
      </c>
      <c r="L24" s="159" t="s">
        <v>120</v>
      </c>
      <c r="M24" s="170" t="s">
        <v>120</v>
      </c>
      <c r="N24" s="215">
        <v>1</v>
      </c>
      <c r="O24" s="162" t="s">
        <v>275</v>
      </c>
      <c r="P24" s="166" t="s">
        <v>276</v>
      </c>
      <c r="Q24" s="159" t="s">
        <v>120</v>
      </c>
      <c r="R24" s="170" t="s">
        <v>120</v>
      </c>
      <c r="S24" s="216"/>
    </row>
    <row r="25" spans="1:19" s="2" customFormat="1" ht="141" customHeight="1" thickBot="1">
      <c r="A25" s="124">
        <v>21</v>
      </c>
      <c r="B25" s="90" t="s">
        <v>132</v>
      </c>
      <c r="C25" s="36" t="s">
        <v>30</v>
      </c>
      <c r="D25" s="34">
        <v>1</v>
      </c>
      <c r="E25" s="35" t="s">
        <v>277</v>
      </c>
      <c r="F25" s="36" t="s">
        <v>58</v>
      </c>
      <c r="G25" s="36" t="s">
        <v>58</v>
      </c>
      <c r="H25" s="37" t="s">
        <v>13</v>
      </c>
      <c r="I25" s="38" t="s">
        <v>14</v>
      </c>
      <c r="J25" s="116" t="s">
        <v>121</v>
      </c>
      <c r="K25" s="133" t="s">
        <v>122</v>
      </c>
      <c r="L25" s="69" t="s">
        <v>123</v>
      </c>
      <c r="M25" s="76" t="s">
        <v>124</v>
      </c>
      <c r="N25" s="41" t="s">
        <v>96</v>
      </c>
      <c r="O25" s="258" t="s">
        <v>125</v>
      </c>
      <c r="P25" s="133" t="s">
        <v>126</v>
      </c>
      <c r="Q25" s="123">
        <v>18047</v>
      </c>
      <c r="R25" s="217">
        <v>19919</v>
      </c>
      <c r="S25" s="35"/>
    </row>
    <row r="26" spans="1:19" s="2" customFormat="1" ht="150.75" customHeight="1">
      <c r="A26" s="124">
        <v>22</v>
      </c>
      <c r="B26" s="90" t="s">
        <v>278</v>
      </c>
      <c r="C26" s="36" t="s">
        <v>30</v>
      </c>
      <c r="D26" s="34">
        <v>3</v>
      </c>
      <c r="E26" s="35" t="s">
        <v>279</v>
      </c>
      <c r="F26" s="36" t="s">
        <v>77</v>
      </c>
      <c r="G26" s="36" t="s">
        <v>58</v>
      </c>
      <c r="H26" s="37" t="s">
        <v>13</v>
      </c>
      <c r="I26" s="38" t="s">
        <v>14</v>
      </c>
      <c r="J26" s="116" t="s">
        <v>280</v>
      </c>
      <c r="K26" s="133" t="s">
        <v>281</v>
      </c>
      <c r="L26" s="218" t="s">
        <v>282</v>
      </c>
      <c r="M26" s="76" t="s">
        <v>283</v>
      </c>
      <c r="N26" s="77" t="s">
        <v>284</v>
      </c>
      <c r="O26" s="76" t="s">
        <v>285</v>
      </c>
      <c r="P26" s="255" t="s">
        <v>286</v>
      </c>
      <c r="Q26" s="120">
        <v>6</v>
      </c>
      <c r="R26" s="138">
        <v>6</v>
      </c>
      <c r="S26" s="35"/>
    </row>
    <row r="27" spans="1:19" s="2" customFormat="1" ht="38.25" customHeight="1">
      <c r="A27" s="33"/>
      <c r="B27" s="36" t="s">
        <v>26</v>
      </c>
      <c r="C27" s="36"/>
      <c r="D27" s="34">
        <f>SUM(D5:D26)</f>
        <v>131</v>
      </c>
      <c r="E27" s="35"/>
      <c r="F27" s="36"/>
      <c r="G27" s="36"/>
      <c r="H27" s="37"/>
      <c r="I27" s="38"/>
      <c r="J27" s="134"/>
      <c r="K27" s="133"/>
      <c r="L27" s="39"/>
      <c r="M27" s="40"/>
      <c r="N27" s="41"/>
      <c r="O27" s="42"/>
      <c r="P27" s="133"/>
      <c r="Q27" s="39"/>
      <c r="R27" s="40"/>
      <c r="S27" s="35"/>
    </row>
  </sheetData>
  <sheetProtection/>
  <mergeCells count="15">
    <mergeCell ref="S2:S4"/>
    <mergeCell ref="P2:R2"/>
    <mergeCell ref="Q3:R3"/>
    <mergeCell ref="J2:J4"/>
    <mergeCell ref="H2:H4"/>
    <mergeCell ref="I2:I4"/>
    <mergeCell ref="K2:O2"/>
    <mergeCell ref="L3:N3"/>
    <mergeCell ref="A2:A4"/>
    <mergeCell ref="B2:B4"/>
    <mergeCell ref="E2:E4"/>
    <mergeCell ref="F2:F4"/>
    <mergeCell ref="G2:G4"/>
    <mergeCell ref="D2:D4"/>
    <mergeCell ref="C2:C4"/>
  </mergeCells>
  <printOptions/>
  <pageMargins left="0.5118110236220472" right="0.31496062992125984" top="0.5511811023622047" bottom="0.5511811023622047" header="0.31496062992125984" footer="0.31496062992125984"/>
  <pageSetup horizontalDpi="600" verticalDpi="600" orientation="landscape" paperSize="9" scale="50" r:id="rId1"/>
  <headerFooter>
    <oddHeader>&amp;L【機密性2情報】</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Y23"/>
  <sheetViews>
    <sheetView view="pageBreakPreview" zoomScale="85" zoomScaleSheetLayoutView="85" zoomScalePageLayoutView="0" workbookViewId="0" topLeftCell="A1">
      <selection activeCell="D25" sqref="D25"/>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536</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30" customHeight="1">
      <c r="A8" s="279">
        <v>1</v>
      </c>
      <c r="B8" s="542" t="s">
        <v>487</v>
      </c>
      <c r="C8" s="433" t="s">
        <v>488</v>
      </c>
      <c r="D8" s="539" t="s">
        <v>489</v>
      </c>
      <c r="E8" s="289">
        <f>1112.112799+2259.15574</f>
        <v>3371.268539</v>
      </c>
      <c r="F8" s="289">
        <f>1112.112799+2259.15574</f>
        <v>3371.268539</v>
      </c>
      <c r="G8" s="295">
        <f>0.12452+0.267719</f>
        <v>0.392239</v>
      </c>
      <c r="H8" s="295">
        <f>0.12452+0.267719</f>
        <v>0.392239</v>
      </c>
      <c r="I8" s="295">
        <v>0</v>
      </c>
      <c r="J8" s="295">
        <v>0</v>
      </c>
      <c r="K8" s="295">
        <v>0</v>
      </c>
      <c r="L8" s="295">
        <f>0.12452+0.267719</f>
        <v>0.392239</v>
      </c>
      <c r="M8" s="283">
        <f>102+91.0992</f>
        <v>193.0992</v>
      </c>
      <c r="N8" s="285">
        <v>0</v>
      </c>
      <c r="O8" s="287">
        <f>+(+E8+G8)-(M8+N8)</f>
        <v>3178.561578</v>
      </c>
      <c r="P8" s="289">
        <f>O8</f>
        <v>3178.561578</v>
      </c>
      <c r="Q8" s="25">
        <v>0</v>
      </c>
      <c r="R8" s="26">
        <v>0</v>
      </c>
      <c r="S8" s="26">
        <f>46+37</f>
        <v>83</v>
      </c>
      <c r="T8" s="27">
        <v>0</v>
      </c>
      <c r="U8" s="26">
        <v>0</v>
      </c>
      <c r="V8" s="25">
        <v>0</v>
      </c>
      <c r="W8" s="27">
        <f>58+49</f>
        <v>107</v>
      </c>
      <c r="X8" s="28">
        <v>0</v>
      </c>
      <c r="Y8" s="47" t="s">
        <v>11</v>
      </c>
    </row>
    <row r="9" spans="1:25" s="2" customFormat="1" ht="30" customHeight="1" thickBot="1">
      <c r="A9" s="280"/>
      <c r="B9" s="543"/>
      <c r="C9" s="434"/>
      <c r="D9" s="541"/>
      <c r="E9" s="290"/>
      <c r="F9" s="290"/>
      <c r="G9" s="296"/>
      <c r="H9" s="296"/>
      <c r="I9" s="296"/>
      <c r="J9" s="296"/>
      <c r="K9" s="296"/>
      <c r="L9" s="296"/>
      <c r="M9" s="284"/>
      <c r="N9" s="286"/>
      <c r="O9" s="288"/>
      <c r="P9" s="290"/>
      <c r="Q9" s="57">
        <v>0</v>
      </c>
      <c r="R9" s="58">
        <v>0</v>
      </c>
      <c r="S9" s="58">
        <f>102+87.6</f>
        <v>189.6</v>
      </c>
      <c r="T9" s="59">
        <v>0</v>
      </c>
      <c r="U9" s="58">
        <v>0</v>
      </c>
      <c r="V9" s="57">
        <v>0</v>
      </c>
      <c r="W9" s="59">
        <f>336+231.6</f>
        <v>567.6</v>
      </c>
      <c r="X9" s="60">
        <v>0</v>
      </c>
      <c r="Y9" s="48" t="s">
        <v>8</v>
      </c>
    </row>
    <row r="10" spans="1:25" s="3" customFormat="1" ht="19.5" customHeight="1">
      <c r="A10" s="279" t="s">
        <v>309</v>
      </c>
      <c r="B10" s="279">
        <v>1</v>
      </c>
      <c r="C10" s="332"/>
      <c r="D10" s="426"/>
      <c r="E10" s="287">
        <f aca="true" t="shared" si="0" ref="E10:P10">SUM(E8:E9)</f>
        <v>3371.268539</v>
      </c>
      <c r="F10" s="324">
        <f t="shared" si="0"/>
        <v>3371.268539</v>
      </c>
      <c r="G10" s="287">
        <f t="shared" si="0"/>
        <v>0.392239</v>
      </c>
      <c r="H10" s="326">
        <f t="shared" si="0"/>
        <v>0.392239</v>
      </c>
      <c r="I10" s="326">
        <f t="shared" si="0"/>
        <v>0</v>
      </c>
      <c r="J10" s="326">
        <f t="shared" si="0"/>
        <v>0</v>
      </c>
      <c r="K10" s="326">
        <f t="shared" si="0"/>
        <v>0</v>
      </c>
      <c r="L10" s="326">
        <f t="shared" si="0"/>
        <v>0.392239</v>
      </c>
      <c r="M10" s="326">
        <f t="shared" si="0"/>
        <v>193.0992</v>
      </c>
      <c r="N10" s="328">
        <f t="shared" si="0"/>
        <v>0</v>
      </c>
      <c r="O10" s="287">
        <f t="shared" si="0"/>
        <v>3178.561578</v>
      </c>
      <c r="P10" s="324">
        <f t="shared" si="0"/>
        <v>3178.561578</v>
      </c>
      <c r="Q10" s="29">
        <f aca="true" t="shared" si="1" ref="Q10:X10">SUMIF($Y$8:$Y$9,$Y$6,Q8:Q9)</f>
        <v>0</v>
      </c>
      <c r="R10" s="30">
        <f t="shared" si="1"/>
        <v>0</v>
      </c>
      <c r="S10" s="30">
        <f t="shared" si="1"/>
        <v>83</v>
      </c>
      <c r="T10" s="31">
        <f t="shared" si="1"/>
        <v>0</v>
      </c>
      <c r="U10" s="30">
        <f t="shared" si="1"/>
        <v>0</v>
      </c>
      <c r="V10" s="29">
        <f t="shared" si="1"/>
        <v>0</v>
      </c>
      <c r="W10" s="31">
        <f t="shared" si="1"/>
        <v>107</v>
      </c>
      <c r="X10" s="32">
        <f t="shared" si="1"/>
        <v>0</v>
      </c>
      <c r="Y10" s="47" t="s">
        <v>11</v>
      </c>
    </row>
    <row r="11" spans="1:25" s="3" customFormat="1" ht="19.5" customHeight="1" thickBot="1">
      <c r="A11" s="280"/>
      <c r="B11" s="280"/>
      <c r="C11" s="333"/>
      <c r="D11" s="427"/>
      <c r="E11" s="288"/>
      <c r="F11" s="325"/>
      <c r="G11" s="288"/>
      <c r="H11" s="327"/>
      <c r="I11" s="327"/>
      <c r="J11" s="327"/>
      <c r="K11" s="327"/>
      <c r="L11" s="327"/>
      <c r="M11" s="327"/>
      <c r="N11" s="329"/>
      <c r="O11" s="288"/>
      <c r="P11" s="325"/>
      <c r="Q11" s="61">
        <f>SUMIF($Y$8:$Y$9,$Y$6,Q8:Q9)</f>
        <v>0</v>
      </c>
      <c r="R11" s="62">
        <f>SUMIF($Y$8:$Y$9,$Y$6,R8:R9)</f>
        <v>0</v>
      </c>
      <c r="S11" s="62">
        <f>SUMIF($Y$8:$Y$9,$Y$7,S8:S9)</f>
        <v>189.6</v>
      </c>
      <c r="T11" s="63">
        <f>SUMIF($Y$8:$Y$9,$Y$6,T8:T9)</f>
        <v>0</v>
      </c>
      <c r="U11" s="62">
        <f>SUMIF($Y$8:$Y$9,$Y$6,U8:U9)</f>
        <v>0</v>
      </c>
      <c r="V11" s="61">
        <f>SUMIF($Y$8:$Y$9,$Y$6,V8:V9)</f>
        <v>0</v>
      </c>
      <c r="W11" s="63">
        <f>SUMIF($Y$8:$Y$9,$Y$7,W8:W9)</f>
        <v>567.6</v>
      </c>
      <c r="X11" s="64">
        <f>SUMIF($Y$8:$Y$9,$Y$6,X8:X9)</f>
        <v>0</v>
      </c>
      <c r="Y11" s="48" t="s">
        <v>8</v>
      </c>
    </row>
    <row r="12" ht="14.25" hidden="1" outlineLevel="1" thickBot="1">
      <c r="A12" s="1" t="s">
        <v>38</v>
      </c>
    </row>
    <row r="13" spans="3:15" ht="14.25" hidden="1" outlineLevel="1" thickBot="1">
      <c r="C13" s="1" t="s">
        <v>39</v>
      </c>
      <c r="F13" s="1" t="s">
        <v>310</v>
      </c>
      <c r="O13" s="54"/>
    </row>
    <row r="14" spans="3:6" ht="14.25" hidden="1" outlineLevel="1" thickBot="1">
      <c r="C14" s="1" t="s">
        <v>40</v>
      </c>
      <c r="F14" s="1" t="s">
        <v>311</v>
      </c>
    </row>
    <row r="15" spans="3:6" ht="14.25" hidden="1" outlineLevel="1" thickBot="1">
      <c r="C15" s="1" t="s">
        <v>41</v>
      </c>
      <c r="F15" s="1" t="s">
        <v>312</v>
      </c>
    </row>
    <row r="16" spans="3:6" ht="14.25" hidden="1" outlineLevel="1" thickBot="1">
      <c r="C16" s="1" t="s">
        <v>42</v>
      </c>
      <c r="F16" s="1" t="s">
        <v>313</v>
      </c>
    </row>
    <row r="17" spans="3:6" ht="14.25" hidden="1" outlineLevel="1" thickBot="1">
      <c r="C17" s="1" t="s">
        <v>43</v>
      </c>
      <c r="F17" s="1" t="s">
        <v>314</v>
      </c>
    </row>
    <row r="18" spans="3:6" ht="14.25" hidden="1" outlineLevel="1" thickBot="1">
      <c r="C18" s="1" t="s">
        <v>44</v>
      </c>
      <c r="F18" s="1" t="s">
        <v>315</v>
      </c>
    </row>
    <row r="19" ht="14.25" hidden="1" outlineLevel="1" thickBot="1">
      <c r="C19" s="1" t="s">
        <v>45</v>
      </c>
    </row>
    <row r="20" ht="14.25" hidden="1" outlineLevel="1" thickBot="1">
      <c r="C20" s="1" t="s">
        <v>46</v>
      </c>
    </row>
    <row r="21" ht="14.25" hidden="1" outlineLevel="1" thickBot="1">
      <c r="C21" s="1" t="s">
        <v>47</v>
      </c>
    </row>
    <row r="22" ht="14.25" hidden="1" outlineLevel="1" thickBot="1">
      <c r="C22" s="1" t="s">
        <v>48</v>
      </c>
    </row>
    <row r="23" ht="13.5" collapsed="1">
      <c r="O23" s="53">
        <f>+(+$E$10+$G$10)-($M$10+$N$10)</f>
        <v>3178.561578</v>
      </c>
    </row>
  </sheetData>
  <sheetProtection/>
  <mergeCells count="55">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G10:G11"/>
    <mergeCell ref="H10:H11"/>
    <mergeCell ref="I10:I11"/>
    <mergeCell ref="J10:J11"/>
    <mergeCell ref="K10:K11"/>
    <mergeCell ref="L10:L1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Y31"/>
  <sheetViews>
    <sheetView view="pageBreakPreview" zoomScale="85" zoomScaleSheetLayoutView="85" zoomScalePageLayoutView="0" workbookViewId="0" topLeftCell="A1">
      <selection activeCell="C18" sqref="C18:C19"/>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537</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18" customHeight="1">
      <c r="A8" s="279">
        <v>1</v>
      </c>
      <c r="B8" s="332" t="s">
        <v>323</v>
      </c>
      <c r="C8" s="544" t="s">
        <v>490</v>
      </c>
      <c r="D8" s="426" t="s">
        <v>491</v>
      </c>
      <c r="E8" s="285">
        <v>1576</v>
      </c>
      <c r="F8" s="553">
        <v>1576</v>
      </c>
      <c r="G8" s="285">
        <v>9</v>
      </c>
      <c r="H8" s="295">
        <v>0</v>
      </c>
      <c r="I8" s="295">
        <v>0</v>
      </c>
      <c r="J8" s="295">
        <v>0</v>
      </c>
      <c r="K8" s="295">
        <v>0</v>
      </c>
      <c r="L8" s="546">
        <v>9</v>
      </c>
      <c r="M8" s="225"/>
      <c r="N8" s="548">
        <v>1585</v>
      </c>
      <c r="O8" s="219">
        <f>+(+E8+G8)-(M8+N8)</f>
        <v>0</v>
      </c>
      <c r="P8" s="221"/>
      <c r="Q8" s="25">
        <v>0</v>
      </c>
      <c r="R8" s="26">
        <v>0</v>
      </c>
      <c r="S8" s="26">
        <v>0</v>
      </c>
      <c r="T8" s="27">
        <v>0</v>
      </c>
      <c r="U8" s="26">
        <v>0</v>
      </c>
      <c r="V8" s="25">
        <v>0</v>
      </c>
      <c r="W8" s="27">
        <v>0</v>
      </c>
      <c r="X8" s="28">
        <v>0</v>
      </c>
      <c r="Y8" s="47" t="s">
        <v>11</v>
      </c>
    </row>
    <row r="9" spans="1:25" s="2" customFormat="1" ht="18" customHeight="1" thickBot="1">
      <c r="A9" s="280"/>
      <c r="B9" s="333"/>
      <c r="C9" s="545"/>
      <c r="D9" s="427"/>
      <c r="E9" s="550"/>
      <c r="F9" s="554"/>
      <c r="G9" s="550"/>
      <c r="H9" s="296"/>
      <c r="I9" s="296"/>
      <c r="J9" s="296"/>
      <c r="K9" s="296"/>
      <c r="L9" s="547"/>
      <c r="M9" s="226"/>
      <c r="N9" s="549"/>
      <c r="O9" s="223"/>
      <c r="P9" s="222"/>
      <c r="Q9" s="57">
        <v>0</v>
      </c>
      <c r="R9" s="58">
        <v>0</v>
      </c>
      <c r="S9" s="58">
        <v>0</v>
      </c>
      <c r="T9" s="59">
        <v>0</v>
      </c>
      <c r="U9" s="58">
        <v>0</v>
      </c>
      <c r="V9" s="57">
        <v>0</v>
      </c>
      <c r="W9" s="59">
        <v>0</v>
      </c>
      <c r="X9" s="60">
        <v>0</v>
      </c>
      <c r="Y9" s="48" t="s">
        <v>8</v>
      </c>
    </row>
    <row r="10" spans="1:25" s="2" customFormat="1" ht="18" customHeight="1">
      <c r="A10" s="279">
        <v>2</v>
      </c>
      <c r="B10" s="332" t="s">
        <v>483</v>
      </c>
      <c r="C10" s="544" t="s">
        <v>490</v>
      </c>
      <c r="D10" s="426" t="s">
        <v>491</v>
      </c>
      <c r="E10" s="285">
        <v>1541</v>
      </c>
      <c r="F10" s="553">
        <v>1541</v>
      </c>
      <c r="G10" s="285">
        <v>13</v>
      </c>
      <c r="H10" s="295">
        <v>0</v>
      </c>
      <c r="I10" s="295">
        <v>0</v>
      </c>
      <c r="J10" s="295">
        <v>0</v>
      </c>
      <c r="K10" s="295">
        <v>0</v>
      </c>
      <c r="L10" s="546">
        <v>13</v>
      </c>
      <c r="M10" s="225"/>
      <c r="N10" s="548">
        <v>1554</v>
      </c>
      <c r="O10" s="219">
        <f>+(+E10+G10)-(M10+N10)</f>
        <v>0</v>
      </c>
      <c r="P10" s="221"/>
      <c r="Q10" s="25">
        <v>0</v>
      </c>
      <c r="R10" s="26">
        <v>0</v>
      </c>
      <c r="S10" s="26">
        <v>0</v>
      </c>
      <c r="T10" s="27">
        <v>0</v>
      </c>
      <c r="U10" s="26">
        <v>0</v>
      </c>
      <c r="V10" s="25">
        <v>0</v>
      </c>
      <c r="W10" s="27">
        <v>0</v>
      </c>
      <c r="X10" s="28">
        <v>0</v>
      </c>
      <c r="Y10" s="47" t="s">
        <v>11</v>
      </c>
    </row>
    <row r="11" spans="1:25" s="2" customFormat="1" ht="18" customHeight="1" thickBot="1">
      <c r="A11" s="280"/>
      <c r="B11" s="333"/>
      <c r="C11" s="545"/>
      <c r="D11" s="427"/>
      <c r="E11" s="550"/>
      <c r="F11" s="554"/>
      <c r="G11" s="550"/>
      <c r="H11" s="296"/>
      <c r="I11" s="296"/>
      <c r="J11" s="296"/>
      <c r="K11" s="296"/>
      <c r="L11" s="547"/>
      <c r="M11" s="226"/>
      <c r="N11" s="549"/>
      <c r="O11" s="220"/>
      <c r="P11" s="222"/>
      <c r="Q11" s="57">
        <v>0</v>
      </c>
      <c r="R11" s="58">
        <v>0</v>
      </c>
      <c r="S11" s="58">
        <v>0</v>
      </c>
      <c r="T11" s="59">
        <v>0</v>
      </c>
      <c r="U11" s="58">
        <v>0</v>
      </c>
      <c r="V11" s="57">
        <v>0</v>
      </c>
      <c r="W11" s="59">
        <v>0</v>
      </c>
      <c r="X11" s="60">
        <v>0</v>
      </c>
      <c r="Y11" s="48" t="s">
        <v>8</v>
      </c>
    </row>
    <row r="12" spans="1:25" s="2" customFormat="1" ht="18" customHeight="1">
      <c r="A12" s="279">
        <v>3</v>
      </c>
      <c r="B12" s="332" t="s">
        <v>307</v>
      </c>
      <c r="C12" s="544" t="s">
        <v>490</v>
      </c>
      <c r="D12" s="426" t="s">
        <v>491</v>
      </c>
      <c r="E12" s="285">
        <v>972</v>
      </c>
      <c r="F12" s="551">
        <v>972</v>
      </c>
      <c r="G12" s="285">
        <v>10</v>
      </c>
      <c r="H12" s="295">
        <v>0</v>
      </c>
      <c r="I12" s="295">
        <v>0</v>
      </c>
      <c r="J12" s="295">
        <v>0</v>
      </c>
      <c r="K12" s="295">
        <v>0</v>
      </c>
      <c r="L12" s="546">
        <v>10</v>
      </c>
      <c r="M12" s="225"/>
      <c r="N12" s="548">
        <v>982</v>
      </c>
      <c r="O12" s="219">
        <f>+(+E12+G12)-(M12+N12)</f>
        <v>0</v>
      </c>
      <c r="P12" s="221"/>
      <c r="Q12" s="25">
        <v>0</v>
      </c>
      <c r="R12" s="26">
        <v>0</v>
      </c>
      <c r="S12" s="26">
        <v>0</v>
      </c>
      <c r="T12" s="27">
        <v>0</v>
      </c>
      <c r="U12" s="26">
        <v>0</v>
      </c>
      <c r="V12" s="25">
        <v>0</v>
      </c>
      <c r="W12" s="27">
        <v>0</v>
      </c>
      <c r="X12" s="28">
        <v>0</v>
      </c>
      <c r="Y12" s="47" t="s">
        <v>11</v>
      </c>
    </row>
    <row r="13" spans="1:25" s="2" customFormat="1" ht="18" customHeight="1" thickBot="1">
      <c r="A13" s="280"/>
      <c r="B13" s="333"/>
      <c r="C13" s="545"/>
      <c r="D13" s="427"/>
      <c r="E13" s="550"/>
      <c r="F13" s="552"/>
      <c r="G13" s="550"/>
      <c r="H13" s="296"/>
      <c r="I13" s="296"/>
      <c r="J13" s="296"/>
      <c r="K13" s="296"/>
      <c r="L13" s="547"/>
      <c r="M13" s="226"/>
      <c r="N13" s="549"/>
      <c r="O13" s="220"/>
      <c r="P13" s="222"/>
      <c r="Q13" s="57">
        <v>0</v>
      </c>
      <c r="R13" s="58">
        <v>0</v>
      </c>
      <c r="S13" s="58">
        <v>0</v>
      </c>
      <c r="T13" s="59">
        <v>0</v>
      </c>
      <c r="U13" s="58">
        <v>0</v>
      </c>
      <c r="V13" s="57">
        <v>0</v>
      </c>
      <c r="W13" s="59">
        <v>0</v>
      </c>
      <c r="X13" s="60">
        <v>0</v>
      </c>
      <c r="Y13" s="48" t="s">
        <v>8</v>
      </c>
    </row>
    <row r="14" spans="1:25" s="2" customFormat="1" ht="18" customHeight="1">
      <c r="A14" s="279">
        <v>4</v>
      </c>
      <c r="B14" s="332" t="s">
        <v>474</v>
      </c>
      <c r="C14" s="544" t="s">
        <v>490</v>
      </c>
      <c r="D14" s="426" t="s">
        <v>491</v>
      </c>
      <c r="E14" s="293">
        <v>6</v>
      </c>
      <c r="F14" s="289">
        <v>6</v>
      </c>
      <c r="G14" s="293">
        <v>0</v>
      </c>
      <c r="H14" s="295">
        <v>0</v>
      </c>
      <c r="I14" s="295">
        <v>0</v>
      </c>
      <c r="J14" s="295">
        <v>0</v>
      </c>
      <c r="K14" s="295">
        <v>0</v>
      </c>
      <c r="L14" s="295">
        <v>0</v>
      </c>
      <c r="M14" s="346"/>
      <c r="N14" s="373">
        <v>6</v>
      </c>
      <c r="O14" s="287">
        <f>+(+E14+G14)-(M14+N14)</f>
        <v>0</v>
      </c>
      <c r="P14" s="289"/>
      <c r="Q14" s="25">
        <v>0</v>
      </c>
      <c r="R14" s="26">
        <v>0</v>
      </c>
      <c r="S14" s="26">
        <v>0</v>
      </c>
      <c r="T14" s="27">
        <v>0</v>
      </c>
      <c r="U14" s="26">
        <v>0</v>
      </c>
      <c r="V14" s="25">
        <v>0</v>
      </c>
      <c r="W14" s="27">
        <v>0</v>
      </c>
      <c r="X14" s="28">
        <v>0</v>
      </c>
      <c r="Y14" s="47" t="s">
        <v>11</v>
      </c>
    </row>
    <row r="15" spans="1:25" s="2" customFormat="1" ht="18" customHeight="1" thickBot="1">
      <c r="A15" s="280"/>
      <c r="B15" s="333"/>
      <c r="C15" s="545"/>
      <c r="D15" s="427"/>
      <c r="E15" s="294"/>
      <c r="F15" s="290"/>
      <c r="G15" s="294"/>
      <c r="H15" s="296"/>
      <c r="I15" s="355"/>
      <c r="J15" s="355"/>
      <c r="K15" s="355"/>
      <c r="L15" s="355"/>
      <c r="M15" s="347"/>
      <c r="N15" s="374"/>
      <c r="O15" s="288"/>
      <c r="P15" s="290"/>
      <c r="Q15" s="57">
        <v>0</v>
      </c>
      <c r="R15" s="58">
        <v>0</v>
      </c>
      <c r="S15" s="58">
        <v>0</v>
      </c>
      <c r="T15" s="59">
        <v>0</v>
      </c>
      <c r="U15" s="58">
        <v>0</v>
      </c>
      <c r="V15" s="57">
        <v>0</v>
      </c>
      <c r="W15" s="59">
        <v>0</v>
      </c>
      <c r="X15" s="60">
        <v>0</v>
      </c>
      <c r="Y15" s="48" t="s">
        <v>8</v>
      </c>
    </row>
    <row r="16" spans="1:25" s="2" customFormat="1" ht="21.75" customHeight="1" hidden="1">
      <c r="A16" s="279"/>
      <c r="B16" s="429" t="s">
        <v>486</v>
      </c>
      <c r="C16" s="430"/>
      <c r="D16" s="426"/>
      <c r="E16" s="293"/>
      <c r="F16" s="289"/>
      <c r="G16" s="293"/>
      <c r="H16" s="295"/>
      <c r="I16" s="295"/>
      <c r="J16" s="295"/>
      <c r="K16" s="295"/>
      <c r="L16" s="295"/>
      <c r="M16" s="346"/>
      <c r="N16" s="285"/>
      <c r="O16" s="287">
        <f>+(+E16+G16)-(M16+N16)</f>
        <v>0</v>
      </c>
      <c r="P16" s="289"/>
      <c r="Q16" s="25">
        <v>0</v>
      </c>
      <c r="R16" s="26">
        <v>0</v>
      </c>
      <c r="S16" s="26">
        <v>0</v>
      </c>
      <c r="T16" s="27">
        <v>0</v>
      </c>
      <c r="U16" s="26">
        <v>0</v>
      </c>
      <c r="V16" s="25">
        <v>0</v>
      </c>
      <c r="W16" s="27">
        <v>0</v>
      </c>
      <c r="X16" s="28">
        <v>0</v>
      </c>
      <c r="Y16" s="47" t="s">
        <v>11</v>
      </c>
    </row>
    <row r="17" spans="1:25" s="2" customFormat="1" ht="21.75" customHeight="1" hidden="1" thickBot="1">
      <c r="A17" s="280"/>
      <c r="B17" s="431"/>
      <c r="C17" s="432"/>
      <c r="D17" s="427"/>
      <c r="E17" s="294"/>
      <c r="F17" s="290"/>
      <c r="G17" s="294"/>
      <c r="H17" s="296"/>
      <c r="I17" s="355"/>
      <c r="J17" s="355"/>
      <c r="K17" s="355"/>
      <c r="L17" s="355"/>
      <c r="M17" s="347"/>
      <c r="N17" s="286"/>
      <c r="O17" s="288"/>
      <c r="P17" s="290"/>
      <c r="Q17" s="57">
        <v>0</v>
      </c>
      <c r="R17" s="58">
        <v>0</v>
      </c>
      <c r="S17" s="58">
        <v>0</v>
      </c>
      <c r="T17" s="59">
        <v>0</v>
      </c>
      <c r="U17" s="58">
        <v>0</v>
      </c>
      <c r="V17" s="57">
        <v>0</v>
      </c>
      <c r="W17" s="59">
        <v>0</v>
      </c>
      <c r="X17" s="60">
        <v>0</v>
      </c>
      <c r="Y17" s="48" t="s">
        <v>8</v>
      </c>
    </row>
    <row r="18" spans="1:25" s="3" customFormat="1" ht="19.5" customHeight="1">
      <c r="A18" s="279" t="s">
        <v>309</v>
      </c>
      <c r="B18" s="279">
        <v>0</v>
      </c>
      <c r="C18" s="332"/>
      <c r="D18" s="426"/>
      <c r="E18" s="287">
        <f aca="true" t="shared" si="0" ref="E18:P18">SUM(E8:E15)</f>
        <v>4095</v>
      </c>
      <c r="F18" s="324">
        <f t="shared" si="0"/>
        <v>4095</v>
      </c>
      <c r="G18" s="287">
        <f t="shared" si="0"/>
        <v>32</v>
      </c>
      <c r="H18" s="326">
        <f t="shared" si="0"/>
        <v>0</v>
      </c>
      <c r="I18" s="326">
        <f t="shared" si="0"/>
        <v>0</v>
      </c>
      <c r="J18" s="326">
        <f t="shared" si="0"/>
        <v>0</v>
      </c>
      <c r="K18" s="326">
        <f t="shared" si="0"/>
        <v>0</v>
      </c>
      <c r="L18" s="326">
        <f t="shared" si="0"/>
        <v>32</v>
      </c>
      <c r="M18" s="326">
        <f t="shared" si="0"/>
        <v>0</v>
      </c>
      <c r="N18" s="328">
        <f t="shared" si="0"/>
        <v>4127</v>
      </c>
      <c r="O18" s="287">
        <f t="shared" si="0"/>
        <v>0</v>
      </c>
      <c r="P18" s="324">
        <f t="shared" si="0"/>
        <v>0</v>
      </c>
      <c r="Q18" s="29">
        <f aca="true" t="shared" si="1" ref="Q18:X18">SUMIF($Y$8:$Y$15,$Y$6,Q8:Q15)</f>
        <v>0</v>
      </c>
      <c r="R18" s="30">
        <f t="shared" si="1"/>
        <v>0</v>
      </c>
      <c r="S18" s="30">
        <f t="shared" si="1"/>
        <v>0</v>
      </c>
      <c r="T18" s="31">
        <f t="shared" si="1"/>
        <v>0</v>
      </c>
      <c r="U18" s="30">
        <f t="shared" si="1"/>
        <v>0</v>
      </c>
      <c r="V18" s="29">
        <f t="shared" si="1"/>
        <v>0</v>
      </c>
      <c r="W18" s="31">
        <f t="shared" si="1"/>
        <v>0</v>
      </c>
      <c r="X18" s="32">
        <f t="shared" si="1"/>
        <v>0</v>
      </c>
      <c r="Y18" s="47" t="s">
        <v>11</v>
      </c>
    </row>
    <row r="19" spans="1:25" s="3" customFormat="1" ht="19.5" customHeight="1" thickBot="1">
      <c r="A19" s="280"/>
      <c r="B19" s="280"/>
      <c r="C19" s="333"/>
      <c r="D19" s="427"/>
      <c r="E19" s="288"/>
      <c r="F19" s="325"/>
      <c r="G19" s="288"/>
      <c r="H19" s="327"/>
      <c r="I19" s="327"/>
      <c r="J19" s="327"/>
      <c r="K19" s="327"/>
      <c r="L19" s="327"/>
      <c r="M19" s="327"/>
      <c r="N19" s="329"/>
      <c r="O19" s="288"/>
      <c r="P19" s="325"/>
      <c r="Q19" s="61">
        <f aca="true" t="shared" si="2" ref="Q19:X19">SUMIF($Y$8:$Y$15,$Y$6,Q8:Q15)</f>
        <v>0</v>
      </c>
      <c r="R19" s="62">
        <f t="shared" si="2"/>
        <v>0</v>
      </c>
      <c r="S19" s="62">
        <f t="shared" si="2"/>
        <v>0</v>
      </c>
      <c r="T19" s="63">
        <f t="shared" si="2"/>
        <v>0</v>
      </c>
      <c r="U19" s="62">
        <f t="shared" si="2"/>
        <v>0</v>
      </c>
      <c r="V19" s="61">
        <f t="shared" si="2"/>
        <v>0</v>
      </c>
      <c r="W19" s="63">
        <f t="shared" si="2"/>
        <v>0</v>
      </c>
      <c r="X19" s="64">
        <f t="shared" si="2"/>
        <v>0</v>
      </c>
      <c r="Y19" s="48" t="s">
        <v>8</v>
      </c>
    </row>
    <row r="20" ht="13.5" outlineLevel="1">
      <c r="A20" s="1" t="s">
        <v>38</v>
      </c>
    </row>
    <row r="21" spans="3:15" ht="13.5" outlineLevel="1">
      <c r="C21" s="1" t="s">
        <v>39</v>
      </c>
      <c r="F21" s="1" t="s">
        <v>310</v>
      </c>
      <c r="O21" s="54"/>
    </row>
    <row r="22" spans="3:6" ht="13.5" outlineLevel="1">
      <c r="C22" s="1" t="s">
        <v>40</v>
      </c>
      <c r="F22" s="1" t="s">
        <v>311</v>
      </c>
    </row>
    <row r="23" spans="3:6" ht="13.5" outlineLevel="1">
      <c r="C23" s="1" t="s">
        <v>41</v>
      </c>
      <c r="F23" s="1" t="s">
        <v>312</v>
      </c>
    </row>
    <row r="24" spans="3:6" ht="13.5" outlineLevel="1">
      <c r="C24" s="1" t="s">
        <v>42</v>
      </c>
      <c r="F24" s="1" t="s">
        <v>313</v>
      </c>
    </row>
    <row r="25" spans="3:6" ht="13.5" outlineLevel="1">
      <c r="C25" s="1" t="s">
        <v>43</v>
      </c>
      <c r="F25" s="1" t="s">
        <v>314</v>
      </c>
    </row>
    <row r="26" spans="3:6" ht="13.5" outlineLevel="1">
      <c r="C26" s="1" t="s">
        <v>44</v>
      </c>
      <c r="F26" s="1" t="s">
        <v>315</v>
      </c>
    </row>
    <row r="27" ht="13.5" outlineLevel="1">
      <c r="C27" s="1" t="s">
        <v>45</v>
      </c>
    </row>
    <row r="28" ht="13.5" outlineLevel="1">
      <c r="C28" s="1" t="s">
        <v>46</v>
      </c>
    </row>
    <row r="29" ht="13.5" outlineLevel="1">
      <c r="C29" s="1" t="s">
        <v>47</v>
      </c>
    </row>
    <row r="30" ht="14.25" outlineLevel="1" thickBot="1">
      <c r="C30" s="1" t="s">
        <v>48</v>
      </c>
    </row>
    <row r="31" ht="13.5">
      <c r="O31" s="53">
        <f>+(+$E$18+$G$18)-($M$18+$N$18)</f>
        <v>0</v>
      </c>
    </row>
  </sheetData>
  <sheetProtection/>
  <mergeCells count="109">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N8:N9"/>
    <mergeCell ref="A10:A11"/>
    <mergeCell ref="B10:B11"/>
    <mergeCell ref="C10:C11"/>
    <mergeCell ref="D10:D11"/>
    <mergeCell ref="E10:E11"/>
    <mergeCell ref="F10:F11"/>
    <mergeCell ref="G10:G11"/>
    <mergeCell ref="H10:H11"/>
    <mergeCell ref="I10:I11"/>
    <mergeCell ref="G8:G9"/>
    <mergeCell ref="H8:H9"/>
    <mergeCell ref="I8:I9"/>
    <mergeCell ref="J8:J9"/>
    <mergeCell ref="K8:K9"/>
    <mergeCell ref="L8:L9"/>
    <mergeCell ref="A8:A9"/>
    <mergeCell ref="B8:B9"/>
    <mergeCell ref="C8:C9"/>
    <mergeCell ref="D8:D9"/>
    <mergeCell ref="E8:E9"/>
    <mergeCell ref="F8:F9"/>
    <mergeCell ref="J10:J11"/>
    <mergeCell ref="K10:K11"/>
    <mergeCell ref="F14:F15"/>
    <mergeCell ref="G14:G15"/>
    <mergeCell ref="H14:H15"/>
    <mergeCell ref="I14:I15"/>
    <mergeCell ref="L10:L11"/>
    <mergeCell ref="N10:N11"/>
    <mergeCell ref="A12:A13"/>
    <mergeCell ref="B12:B13"/>
    <mergeCell ref="C12:C13"/>
    <mergeCell ref="D12:D13"/>
    <mergeCell ref="E12:E13"/>
    <mergeCell ref="F12:F13"/>
    <mergeCell ref="N12:N13"/>
    <mergeCell ref="G12:G13"/>
    <mergeCell ref="H12:H13"/>
    <mergeCell ref="I12:I13"/>
    <mergeCell ref="J12:J13"/>
    <mergeCell ref="K12:K13"/>
    <mergeCell ref="L12:L13"/>
    <mergeCell ref="N16:N17"/>
    <mergeCell ref="O16:O17"/>
    <mergeCell ref="P16:P17"/>
    <mergeCell ref="P14:P15"/>
    <mergeCell ref="A16:A17"/>
    <mergeCell ref="B16:C17"/>
    <mergeCell ref="D16:D17"/>
    <mergeCell ref="E16:E17"/>
    <mergeCell ref="F16:F17"/>
    <mergeCell ref="G16:G17"/>
    <mergeCell ref="H16:H17"/>
    <mergeCell ref="I16:I17"/>
    <mergeCell ref="J16:J17"/>
    <mergeCell ref="J14:J15"/>
    <mergeCell ref="K14:K15"/>
    <mergeCell ref="L14:L15"/>
    <mergeCell ref="M14:M15"/>
    <mergeCell ref="N14:N15"/>
    <mergeCell ref="O14:O15"/>
    <mergeCell ref="A14:A15"/>
    <mergeCell ref="B14:B15"/>
    <mergeCell ref="C14:C15"/>
    <mergeCell ref="D14:D15"/>
    <mergeCell ref="E14:E15"/>
    <mergeCell ref="A18:A19"/>
    <mergeCell ref="B18:B19"/>
    <mergeCell ref="C18:C19"/>
    <mergeCell ref="D18:D19"/>
    <mergeCell ref="E18:E19"/>
    <mergeCell ref="F18:F19"/>
    <mergeCell ref="K16:K17"/>
    <mergeCell ref="L16:L17"/>
    <mergeCell ref="M16:M17"/>
    <mergeCell ref="M18:M19"/>
    <mergeCell ref="N18:N19"/>
    <mergeCell ref="O18:O19"/>
    <mergeCell ref="P18:P19"/>
    <mergeCell ref="G18:G19"/>
    <mergeCell ref="H18:H19"/>
    <mergeCell ref="I18:I19"/>
    <mergeCell ref="J18:J19"/>
    <mergeCell ref="K18:K19"/>
    <mergeCell ref="L18:L19"/>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Y29"/>
  <sheetViews>
    <sheetView view="pageBreakPreview" zoomScale="85" zoomScaleSheetLayoutView="85" zoomScalePageLayoutView="0" workbookViewId="0" topLeftCell="A1">
      <selection activeCell="C16" sqref="C16:C17"/>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563</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558</v>
      </c>
      <c r="R4" s="405"/>
      <c r="S4" s="405"/>
      <c r="T4" s="408"/>
      <c r="U4" s="411"/>
      <c r="V4" s="414"/>
      <c r="W4" s="408"/>
      <c r="X4" s="417"/>
      <c r="Y4" s="44"/>
    </row>
    <row r="5" spans="1:25" s="2" customFormat="1" ht="12" customHeight="1">
      <c r="A5" s="266"/>
      <c r="B5" s="439"/>
      <c r="C5" s="266"/>
      <c r="D5" s="266"/>
      <c r="E5" s="24"/>
      <c r="F5" s="378" t="s">
        <v>5</v>
      </c>
      <c r="G5" s="24"/>
      <c r="H5" s="6" t="s">
        <v>559</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560</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63" t="s">
        <v>31</v>
      </c>
      <c r="J7" s="263" t="s">
        <v>32</v>
      </c>
      <c r="K7" s="263" t="s">
        <v>37</v>
      </c>
      <c r="L7" s="388"/>
      <c r="M7" s="391"/>
      <c r="N7" s="386"/>
      <c r="O7" s="5"/>
      <c r="P7" s="380"/>
      <c r="Q7" s="10" t="s">
        <v>8</v>
      </c>
      <c r="R7" s="11" t="s">
        <v>8</v>
      </c>
      <c r="S7" s="11" t="s">
        <v>8</v>
      </c>
      <c r="T7" s="12" t="s">
        <v>8</v>
      </c>
      <c r="U7" s="17" t="s">
        <v>8</v>
      </c>
      <c r="V7" s="19" t="s">
        <v>8</v>
      </c>
      <c r="W7" s="12" t="s">
        <v>8</v>
      </c>
      <c r="X7" s="21" t="s">
        <v>8</v>
      </c>
      <c r="Y7" s="46" t="s">
        <v>8</v>
      </c>
    </row>
    <row r="8" spans="1:25" s="591" customFormat="1" ht="34.5" customHeight="1">
      <c r="A8" s="563">
        <v>1</v>
      </c>
      <c r="B8" s="485" t="s">
        <v>323</v>
      </c>
      <c r="C8" s="463" t="s">
        <v>561</v>
      </c>
      <c r="D8" s="590" t="s">
        <v>555</v>
      </c>
      <c r="E8" s="343">
        <v>268.209442</v>
      </c>
      <c r="F8" s="306">
        <v>268.209442</v>
      </c>
      <c r="G8" s="343">
        <v>0</v>
      </c>
      <c r="H8" s="283" t="s">
        <v>71</v>
      </c>
      <c r="I8" s="283" t="s">
        <v>71</v>
      </c>
      <c r="J8" s="283" t="s">
        <v>71</v>
      </c>
      <c r="K8" s="283" t="s">
        <v>71</v>
      </c>
      <c r="L8" s="283" t="s">
        <v>71</v>
      </c>
      <c r="M8" s="283">
        <v>0</v>
      </c>
      <c r="N8" s="373">
        <v>268.209442</v>
      </c>
      <c r="O8" s="287">
        <f>+(+E8+G8)-(M8+N8)</f>
        <v>0</v>
      </c>
      <c r="P8" s="306" t="s">
        <v>71</v>
      </c>
      <c r="Q8" s="80">
        <v>0</v>
      </c>
      <c r="R8" s="81">
        <v>0</v>
      </c>
      <c r="S8" s="81">
        <v>0</v>
      </c>
      <c r="T8" s="82">
        <v>0</v>
      </c>
      <c r="U8" s="81">
        <v>0</v>
      </c>
      <c r="V8" s="80">
        <v>0</v>
      </c>
      <c r="W8" s="82">
        <v>0</v>
      </c>
      <c r="X8" s="83">
        <v>0</v>
      </c>
      <c r="Y8" s="84" t="s">
        <v>11</v>
      </c>
    </row>
    <row r="9" spans="1:25" s="591" customFormat="1" ht="34.5" customHeight="1" thickBot="1">
      <c r="A9" s="564"/>
      <c r="B9" s="486"/>
      <c r="C9" s="464"/>
      <c r="D9" s="592"/>
      <c r="E9" s="585"/>
      <c r="F9" s="586"/>
      <c r="G9" s="585"/>
      <c r="H9" s="587"/>
      <c r="I9" s="587"/>
      <c r="J9" s="587"/>
      <c r="K9" s="587"/>
      <c r="L9" s="587"/>
      <c r="M9" s="587"/>
      <c r="N9" s="588"/>
      <c r="O9" s="593"/>
      <c r="P9" s="586"/>
      <c r="Q9" s="85">
        <v>0</v>
      </c>
      <c r="R9" s="86">
        <v>0</v>
      </c>
      <c r="S9" s="86">
        <v>0</v>
      </c>
      <c r="T9" s="262">
        <v>0</v>
      </c>
      <c r="U9" s="86">
        <v>0</v>
      </c>
      <c r="V9" s="85">
        <v>0</v>
      </c>
      <c r="W9" s="262">
        <v>0</v>
      </c>
      <c r="X9" s="87">
        <v>0</v>
      </c>
      <c r="Y9" s="88" t="s">
        <v>8</v>
      </c>
    </row>
    <row r="10" spans="1:25" s="591" customFormat="1" ht="34.5" customHeight="1">
      <c r="A10" s="563">
        <v>2</v>
      </c>
      <c r="B10" s="485" t="s">
        <v>304</v>
      </c>
      <c r="C10" s="463" t="s">
        <v>561</v>
      </c>
      <c r="D10" s="590" t="s">
        <v>555</v>
      </c>
      <c r="E10" s="343">
        <v>399.285404</v>
      </c>
      <c r="F10" s="306">
        <v>399.285404</v>
      </c>
      <c r="G10" s="343">
        <v>0</v>
      </c>
      <c r="H10" s="283" t="s">
        <v>71</v>
      </c>
      <c r="I10" s="283" t="s">
        <v>71</v>
      </c>
      <c r="J10" s="283" t="s">
        <v>71</v>
      </c>
      <c r="K10" s="283" t="s">
        <v>71</v>
      </c>
      <c r="L10" s="283" t="s">
        <v>71</v>
      </c>
      <c r="M10" s="346">
        <v>0</v>
      </c>
      <c r="N10" s="373">
        <v>399.285404</v>
      </c>
      <c r="O10" s="287">
        <f>+(+E10+G10)-(M10+N10)</f>
        <v>0</v>
      </c>
      <c r="P10" s="306" t="s">
        <v>71</v>
      </c>
      <c r="Q10" s="80">
        <v>0</v>
      </c>
      <c r="R10" s="81">
        <v>0</v>
      </c>
      <c r="S10" s="81">
        <v>0</v>
      </c>
      <c r="T10" s="82">
        <v>0</v>
      </c>
      <c r="U10" s="81">
        <v>0</v>
      </c>
      <c r="V10" s="80">
        <v>0</v>
      </c>
      <c r="W10" s="82">
        <v>0</v>
      </c>
      <c r="X10" s="83">
        <v>0</v>
      </c>
      <c r="Y10" s="84" t="s">
        <v>11</v>
      </c>
    </row>
    <row r="11" spans="1:25" s="591" customFormat="1" ht="34.5" customHeight="1" thickBot="1">
      <c r="A11" s="564"/>
      <c r="B11" s="486"/>
      <c r="C11" s="464"/>
      <c r="D11" s="592"/>
      <c r="E11" s="585"/>
      <c r="F11" s="586"/>
      <c r="G11" s="585"/>
      <c r="H11" s="587"/>
      <c r="I11" s="345"/>
      <c r="J11" s="345"/>
      <c r="K11" s="345"/>
      <c r="L11" s="345"/>
      <c r="M11" s="347"/>
      <c r="N11" s="588"/>
      <c r="O11" s="593"/>
      <c r="P11" s="586"/>
      <c r="Q11" s="85">
        <v>0</v>
      </c>
      <c r="R11" s="86">
        <v>0</v>
      </c>
      <c r="S11" s="86">
        <v>0</v>
      </c>
      <c r="T11" s="262">
        <v>0</v>
      </c>
      <c r="U11" s="86">
        <v>0</v>
      </c>
      <c r="V11" s="85">
        <v>0</v>
      </c>
      <c r="W11" s="262">
        <v>0</v>
      </c>
      <c r="X11" s="87">
        <v>0</v>
      </c>
      <c r="Y11" s="88" t="s">
        <v>8</v>
      </c>
    </row>
    <row r="12" spans="1:25" s="591" customFormat="1" ht="34.5" customHeight="1">
      <c r="A12" s="563">
        <v>3</v>
      </c>
      <c r="B12" s="485" t="s">
        <v>307</v>
      </c>
      <c r="C12" s="463" t="s">
        <v>561</v>
      </c>
      <c r="D12" s="590" t="s">
        <v>555</v>
      </c>
      <c r="E12" s="343">
        <v>366.746837</v>
      </c>
      <c r="F12" s="306">
        <v>366.746837</v>
      </c>
      <c r="G12" s="343">
        <v>0</v>
      </c>
      <c r="H12" s="283" t="s">
        <v>71</v>
      </c>
      <c r="I12" s="283" t="s">
        <v>71</v>
      </c>
      <c r="J12" s="283" t="s">
        <v>71</v>
      </c>
      <c r="K12" s="283" t="s">
        <v>71</v>
      </c>
      <c r="L12" s="283" t="s">
        <v>71</v>
      </c>
      <c r="M12" s="346">
        <v>0</v>
      </c>
      <c r="N12" s="373">
        <v>366.746837</v>
      </c>
      <c r="O12" s="287">
        <f>+(+E12+G12)-(M12+N12)</f>
        <v>0</v>
      </c>
      <c r="P12" s="306" t="s">
        <v>71</v>
      </c>
      <c r="Q12" s="80">
        <v>0</v>
      </c>
      <c r="R12" s="81">
        <v>0</v>
      </c>
      <c r="S12" s="81">
        <v>0</v>
      </c>
      <c r="T12" s="82">
        <v>0</v>
      </c>
      <c r="U12" s="81">
        <v>0</v>
      </c>
      <c r="V12" s="80">
        <v>0</v>
      </c>
      <c r="W12" s="82">
        <v>0</v>
      </c>
      <c r="X12" s="83">
        <v>0</v>
      </c>
      <c r="Y12" s="84" t="s">
        <v>11</v>
      </c>
    </row>
    <row r="13" spans="1:25" s="591" customFormat="1" ht="34.5" customHeight="1" thickBot="1">
      <c r="A13" s="564"/>
      <c r="B13" s="486"/>
      <c r="C13" s="464"/>
      <c r="D13" s="592"/>
      <c r="E13" s="585"/>
      <c r="F13" s="586"/>
      <c r="G13" s="585"/>
      <c r="H13" s="587"/>
      <c r="I13" s="345"/>
      <c r="J13" s="345"/>
      <c r="K13" s="345"/>
      <c r="L13" s="345"/>
      <c r="M13" s="347"/>
      <c r="N13" s="588"/>
      <c r="O13" s="593"/>
      <c r="P13" s="586"/>
      <c r="Q13" s="85">
        <v>0</v>
      </c>
      <c r="R13" s="86">
        <v>0</v>
      </c>
      <c r="S13" s="86">
        <v>0</v>
      </c>
      <c r="T13" s="262">
        <v>0</v>
      </c>
      <c r="U13" s="86">
        <v>0</v>
      </c>
      <c r="V13" s="85">
        <v>0</v>
      </c>
      <c r="W13" s="262">
        <v>0</v>
      </c>
      <c r="X13" s="87">
        <v>0</v>
      </c>
      <c r="Y13" s="88" t="s">
        <v>8</v>
      </c>
    </row>
    <row r="14" spans="1:25" s="2" customFormat="1" ht="21.75" customHeight="1" hidden="1">
      <c r="A14" s="279"/>
      <c r="B14" s="429" t="s">
        <v>562</v>
      </c>
      <c r="C14" s="430"/>
      <c r="D14" s="426"/>
      <c r="E14" s="293"/>
      <c r="F14" s="289"/>
      <c r="G14" s="293"/>
      <c r="H14" s="295"/>
      <c r="I14" s="295"/>
      <c r="J14" s="295"/>
      <c r="K14" s="295"/>
      <c r="L14" s="295"/>
      <c r="M14" s="346"/>
      <c r="N14" s="285"/>
      <c r="O14" s="287">
        <f>+(+E14+G14)-(M14+N14)</f>
        <v>0</v>
      </c>
      <c r="P14" s="289"/>
      <c r="Q14" s="25">
        <v>0</v>
      </c>
      <c r="R14" s="26">
        <v>0</v>
      </c>
      <c r="S14" s="26">
        <v>0</v>
      </c>
      <c r="T14" s="27">
        <v>0</v>
      </c>
      <c r="U14" s="26">
        <v>0</v>
      </c>
      <c r="V14" s="25">
        <v>0</v>
      </c>
      <c r="W14" s="27">
        <v>0</v>
      </c>
      <c r="X14" s="28">
        <v>0</v>
      </c>
      <c r="Y14" s="47" t="s">
        <v>11</v>
      </c>
    </row>
    <row r="15" spans="1:25" s="2" customFormat="1" ht="21.75" customHeight="1" hidden="1" thickBot="1">
      <c r="A15" s="280"/>
      <c r="B15" s="431"/>
      <c r="C15" s="432"/>
      <c r="D15" s="427"/>
      <c r="E15" s="294"/>
      <c r="F15" s="290"/>
      <c r="G15" s="294"/>
      <c r="H15" s="296"/>
      <c r="I15" s="355"/>
      <c r="J15" s="355"/>
      <c r="K15" s="355"/>
      <c r="L15" s="355"/>
      <c r="M15" s="347"/>
      <c r="N15" s="286"/>
      <c r="O15" s="288"/>
      <c r="P15" s="290"/>
      <c r="Q15" s="57">
        <v>0</v>
      </c>
      <c r="R15" s="58">
        <v>0</v>
      </c>
      <c r="S15" s="58">
        <v>0</v>
      </c>
      <c r="T15" s="59">
        <v>0</v>
      </c>
      <c r="U15" s="58">
        <v>0</v>
      </c>
      <c r="V15" s="57">
        <v>0</v>
      </c>
      <c r="W15" s="59">
        <v>0</v>
      </c>
      <c r="X15" s="60">
        <v>0</v>
      </c>
      <c r="Y15" s="48" t="s">
        <v>8</v>
      </c>
    </row>
    <row r="16" spans="1:25" s="3" customFormat="1" ht="19.5" customHeight="1">
      <c r="A16" s="279" t="s">
        <v>309</v>
      </c>
      <c r="B16" s="279">
        <v>3</v>
      </c>
      <c r="C16" s="332"/>
      <c r="D16" s="426"/>
      <c r="E16" s="287">
        <f aca="true" t="shared" si="0" ref="E16:P16">SUM(E8:E15)</f>
        <v>1034.2416830000002</v>
      </c>
      <c r="F16" s="324">
        <f t="shared" si="0"/>
        <v>1034.2416830000002</v>
      </c>
      <c r="G16" s="287">
        <f t="shared" si="0"/>
        <v>0</v>
      </c>
      <c r="H16" s="326">
        <f t="shared" si="0"/>
        <v>0</v>
      </c>
      <c r="I16" s="326">
        <f t="shared" si="0"/>
        <v>0</v>
      </c>
      <c r="J16" s="326">
        <f t="shared" si="0"/>
        <v>0</v>
      </c>
      <c r="K16" s="326">
        <f t="shared" si="0"/>
        <v>0</v>
      </c>
      <c r="L16" s="326">
        <f t="shared" si="0"/>
        <v>0</v>
      </c>
      <c r="M16" s="326">
        <f t="shared" si="0"/>
        <v>0</v>
      </c>
      <c r="N16" s="328">
        <f t="shared" si="0"/>
        <v>1034.2416830000002</v>
      </c>
      <c r="O16" s="287">
        <f t="shared" si="0"/>
        <v>0</v>
      </c>
      <c r="P16" s="324">
        <f t="shared" si="0"/>
        <v>0</v>
      </c>
      <c r="Q16" s="29">
        <f aca="true" t="shared" si="1" ref="Q16:X16">SUMIF($Y$8:$Y$15,$Y$6,Q8:Q15)</f>
        <v>0</v>
      </c>
      <c r="R16" s="30">
        <f t="shared" si="1"/>
        <v>0</v>
      </c>
      <c r="S16" s="30">
        <f t="shared" si="1"/>
        <v>0</v>
      </c>
      <c r="T16" s="31">
        <f t="shared" si="1"/>
        <v>0</v>
      </c>
      <c r="U16" s="30">
        <f t="shared" si="1"/>
        <v>0</v>
      </c>
      <c r="V16" s="29">
        <f t="shared" si="1"/>
        <v>0</v>
      </c>
      <c r="W16" s="31">
        <f t="shared" si="1"/>
        <v>0</v>
      </c>
      <c r="X16" s="32">
        <f t="shared" si="1"/>
        <v>0</v>
      </c>
      <c r="Y16" s="47" t="s">
        <v>11</v>
      </c>
    </row>
    <row r="17" spans="1:25" s="3" customFormat="1" ht="19.5" customHeight="1" thickBot="1">
      <c r="A17" s="280"/>
      <c r="B17" s="280"/>
      <c r="C17" s="333"/>
      <c r="D17" s="427"/>
      <c r="E17" s="288"/>
      <c r="F17" s="325"/>
      <c r="G17" s="288"/>
      <c r="H17" s="327"/>
      <c r="I17" s="327"/>
      <c r="J17" s="327"/>
      <c r="K17" s="327"/>
      <c r="L17" s="327"/>
      <c r="M17" s="327"/>
      <c r="N17" s="329"/>
      <c r="O17" s="288"/>
      <c r="P17" s="325"/>
      <c r="Q17" s="61">
        <f aca="true" t="shared" si="2" ref="Q17:X17">SUMIF($Y$8:$Y$15,$Y$6,Q8:Q15)</f>
        <v>0</v>
      </c>
      <c r="R17" s="62">
        <f t="shared" si="2"/>
        <v>0</v>
      </c>
      <c r="S17" s="62">
        <f t="shared" si="2"/>
        <v>0</v>
      </c>
      <c r="T17" s="264">
        <f t="shared" si="2"/>
        <v>0</v>
      </c>
      <c r="U17" s="62">
        <f t="shared" si="2"/>
        <v>0</v>
      </c>
      <c r="V17" s="61">
        <f t="shared" si="2"/>
        <v>0</v>
      </c>
      <c r="W17" s="264">
        <f t="shared" si="2"/>
        <v>0</v>
      </c>
      <c r="X17" s="64">
        <f t="shared" si="2"/>
        <v>0</v>
      </c>
      <c r="Y17" s="48" t="s">
        <v>8</v>
      </c>
    </row>
    <row r="18" ht="14.25" hidden="1" outlineLevel="1" thickBot="1">
      <c r="A18" s="1" t="s">
        <v>38</v>
      </c>
    </row>
    <row r="19" spans="3:15" ht="14.25" hidden="1" outlineLevel="1" thickBot="1">
      <c r="C19" s="1" t="s">
        <v>39</v>
      </c>
      <c r="F19" s="1" t="s">
        <v>310</v>
      </c>
      <c r="O19" s="54"/>
    </row>
    <row r="20" spans="3:6" ht="14.25" hidden="1" outlineLevel="1" thickBot="1">
      <c r="C20" s="1" t="s">
        <v>40</v>
      </c>
      <c r="F20" s="1" t="s">
        <v>311</v>
      </c>
    </row>
    <row r="21" spans="3:6" ht="14.25" hidden="1" outlineLevel="1" thickBot="1">
      <c r="C21" s="1" t="s">
        <v>41</v>
      </c>
      <c r="F21" s="1" t="s">
        <v>312</v>
      </c>
    </row>
    <row r="22" spans="3:6" ht="14.25" hidden="1" outlineLevel="1" thickBot="1">
      <c r="C22" s="1" t="s">
        <v>42</v>
      </c>
      <c r="F22" s="1" t="s">
        <v>313</v>
      </c>
    </row>
    <row r="23" spans="3:6" ht="14.25" hidden="1" outlineLevel="1" thickBot="1">
      <c r="C23" s="1" t="s">
        <v>43</v>
      </c>
      <c r="F23" s="1" t="s">
        <v>314</v>
      </c>
    </row>
    <row r="24" spans="3:6" ht="14.25" hidden="1" outlineLevel="1" thickBot="1">
      <c r="C24" s="1" t="s">
        <v>44</v>
      </c>
      <c r="F24" s="1" t="s">
        <v>315</v>
      </c>
    </row>
    <row r="25" ht="14.25" hidden="1" outlineLevel="1" thickBot="1">
      <c r="C25" s="1" t="s">
        <v>45</v>
      </c>
    </row>
    <row r="26" ht="14.25" hidden="1" outlineLevel="1" thickBot="1">
      <c r="C26" s="1" t="s">
        <v>46</v>
      </c>
    </row>
    <row r="27" ht="14.25" hidden="1" outlineLevel="1" thickBot="1">
      <c r="C27" s="1" t="s">
        <v>47</v>
      </c>
    </row>
    <row r="28" ht="14.25" hidden="1" outlineLevel="1" thickBot="1">
      <c r="C28" s="1" t="s">
        <v>48</v>
      </c>
    </row>
    <row r="29" ht="13.5" collapsed="1">
      <c r="O29" s="53">
        <f>+(+$E$16+$G$16)-($M$16+$N$16)</f>
        <v>0</v>
      </c>
    </row>
  </sheetData>
  <sheetProtection/>
  <mergeCells count="102">
    <mergeCell ref="N16:N17"/>
    <mergeCell ref="O16:O17"/>
    <mergeCell ref="P16:P17"/>
    <mergeCell ref="H16:H17"/>
    <mergeCell ref="I16:I17"/>
    <mergeCell ref="J16:J17"/>
    <mergeCell ref="K16:K17"/>
    <mergeCell ref="L16:L17"/>
    <mergeCell ref="M16:M17"/>
    <mergeCell ref="N14:N15"/>
    <mergeCell ref="O14:O15"/>
    <mergeCell ref="P14:P15"/>
    <mergeCell ref="A16:A17"/>
    <mergeCell ref="B16:B17"/>
    <mergeCell ref="C16:C17"/>
    <mergeCell ref="D16:D17"/>
    <mergeCell ref="E16:E17"/>
    <mergeCell ref="F16:F17"/>
    <mergeCell ref="G16:G17"/>
    <mergeCell ref="H14:H15"/>
    <mergeCell ref="I14:I15"/>
    <mergeCell ref="J14:J15"/>
    <mergeCell ref="K14:K15"/>
    <mergeCell ref="L14:L15"/>
    <mergeCell ref="M14:M15"/>
    <mergeCell ref="M12:M13"/>
    <mergeCell ref="N12:N13"/>
    <mergeCell ref="O12:O13"/>
    <mergeCell ref="P12:P13"/>
    <mergeCell ref="A14:A15"/>
    <mergeCell ref="B14:C15"/>
    <mergeCell ref="D14:D15"/>
    <mergeCell ref="E14:E15"/>
    <mergeCell ref="F14:F15"/>
    <mergeCell ref="G14:G15"/>
    <mergeCell ref="G12:G13"/>
    <mergeCell ref="H12:H13"/>
    <mergeCell ref="I12:I13"/>
    <mergeCell ref="J12:J13"/>
    <mergeCell ref="K12:K13"/>
    <mergeCell ref="L12:L13"/>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Y11"/>
  <sheetViews>
    <sheetView view="pageBreakPreview" zoomScale="85" zoomScaleSheetLayoutView="85" zoomScalePageLayoutView="0" workbookViewId="0" topLeftCell="A1">
      <selection activeCell="C10" sqref="C10:C11"/>
    </sheetView>
  </sheetViews>
  <sheetFormatPr defaultColWidth="9.140625" defaultRowHeight="15"/>
  <cols>
    <col min="1" max="1" width="5.57421875" style="1" customWidth="1"/>
    <col min="2" max="2" width="7.8515625" style="1" customWidth="1"/>
    <col min="3" max="3" width="17.7109375" style="1" customWidth="1"/>
    <col min="4" max="4" width="40.5742187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538</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411</v>
      </c>
      <c r="R4" s="405"/>
      <c r="S4" s="405"/>
      <c r="T4" s="408"/>
      <c r="U4" s="411"/>
      <c r="V4" s="414"/>
      <c r="W4" s="408"/>
      <c r="X4" s="417"/>
      <c r="Y4" s="44"/>
    </row>
    <row r="5" spans="1:25" s="2" customFormat="1" ht="12" customHeight="1">
      <c r="A5" s="266"/>
      <c r="B5" s="439"/>
      <c r="C5" s="266"/>
      <c r="D5" s="266"/>
      <c r="E5" s="24"/>
      <c r="F5" s="378" t="s">
        <v>5</v>
      </c>
      <c r="G5" s="24"/>
      <c r="H5" s="6" t="s">
        <v>410</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409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53.25" customHeight="1">
      <c r="A8" s="279">
        <v>1</v>
      </c>
      <c r="B8" s="555" t="s">
        <v>307</v>
      </c>
      <c r="C8" s="557" t="s">
        <v>493</v>
      </c>
      <c r="D8" s="559" t="s">
        <v>492</v>
      </c>
      <c r="E8" s="293">
        <v>14399</v>
      </c>
      <c r="F8" s="289">
        <v>14399</v>
      </c>
      <c r="G8" s="293">
        <v>3</v>
      </c>
      <c r="H8" s="295">
        <v>3</v>
      </c>
      <c r="I8" s="295">
        <v>0</v>
      </c>
      <c r="J8" s="295">
        <v>0</v>
      </c>
      <c r="K8" s="295">
        <v>0</v>
      </c>
      <c r="L8" s="295">
        <v>3</v>
      </c>
      <c r="M8" s="283">
        <v>3027</v>
      </c>
      <c r="N8" s="285">
        <v>0</v>
      </c>
      <c r="O8" s="287">
        <f>+(+E8+G8)-(M8+N8)</f>
        <v>11375</v>
      </c>
      <c r="P8" s="289">
        <v>11375</v>
      </c>
      <c r="Q8" s="25">
        <v>156</v>
      </c>
      <c r="R8" s="26">
        <v>0</v>
      </c>
      <c r="S8" s="26">
        <v>0</v>
      </c>
      <c r="T8" s="27">
        <v>0</v>
      </c>
      <c r="U8" s="26">
        <v>0</v>
      </c>
      <c r="V8" s="25">
        <v>0</v>
      </c>
      <c r="W8" s="27">
        <v>0</v>
      </c>
      <c r="X8" s="28">
        <v>0</v>
      </c>
      <c r="Y8" s="47" t="s">
        <v>11</v>
      </c>
    </row>
    <row r="9" spans="1:25" s="2" customFormat="1" ht="53.25" customHeight="1" thickBot="1">
      <c r="A9" s="280"/>
      <c r="B9" s="556"/>
      <c r="C9" s="558"/>
      <c r="D9" s="560"/>
      <c r="E9" s="421"/>
      <c r="F9" s="308"/>
      <c r="G9" s="421"/>
      <c r="H9" s="311"/>
      <c r="I9" s="311"/>
      <c r="J9" s="311"/>
      <c r="K9" s="311"/>
      <c r="L9" s="311"/>
      <c r="M9" s="372"/>
      <c r="N9" s="370"/>
      <c r="O9" s="371"/>
      <c r="P9" s="308"/>
      <c r="Q9" s="57">
        <v>3027</v>
      </c>
      <c r="R9" s="58">
        <v>0</v>
      </c>
      <c r="S9" s="58">
        <v>0</v>
      </c>
      <c r="T9" s="59">
        <v>0</v>
      </c>
      <c r="U9" s="58">
        <v>0</v>
      </c>
      <c r="V9" s="57">
        <v>0</v>
      </c>
      <c r="W9" s="59">
        <v>0</v>
      </c>
      <c r="X9" s="60">
        <v>0</v>
      </c>
      <c r="Y9" s="48" t="s">
        <v>8</v>
      </c>
    </row>
    <row r="10" spans="1:25" s="3" customFormat="1" ht="19.5" customHeight="1">
      <c r="A10" s="279" t="s">
        <v>309</v>
      </c>
      <c r="B10" s="279">
        <v>1</v>
      </c>
      <c r="C10" s="332"/>
      <c r="D10" s="426"/>
      <c r="E10" s="287">
        <f aca="true" t="shared" si="0" ref="E10:P10">SUM(E8:E9)</f>
        <v>14399</v>
      </c>
      <c r="F10" s="324">
        <f t="shared" si="0"/>
        <v>14399</v>
      </c>
      <c r="G10" s="287">
        <f t="shared" si="0"/>
        <v>3</v>
      </c>
      <c r="H10" s="326">
        <f t="shared" si="0"/>
        <v>3</v>
      </c>
      <c r="I10" s="326">
        <f t="shared" si="0"/>
        <v>0</v>
      </c>
      <c r="J10" s="326">
        <f t="shared" si="0"/>
        <v>0</v>
      </c>
      <c r="K10" s="326">
        <f t="shared" si="0"/>
        <v>0</v>
      </c>
      <c r="L10" s="326">
        <f t="shared" si="0"/>
        <v>3</v>
      </c>
      <c r="M10" s="326">
        <f t="shared" si="0"/>
        <v>3027</v>
      </c>
      <c r="N10" s="328">
        <f t="shared" si="0"/>
        <v>0</v>
      </c>
      <c r="O10" s="287">
        <f t="shared" si="0"/>
        <v>11375</v>
      </c>
      <c r="P10" s="324">
        <f t="shared" si="0"/>
        <v>11375</v>
      </c>
      <c r="Q10" s="29">
        <f aca="true" t="shared" si="1" ref="Q10:X10">SUMIF($Y$8:$Y$9,$Y$6,Q8:Q9)</f>
        <v>156</v>
      </c>
      <c r="R10" s="30">
        <f t="shared" si="1"/>
        <v>0</v>
      </c>
      <c r="S10" s="30">
        <f t="shared" si="1"/>
        <v>0</v>
      </c>
      <c r="T10" s="31">
        <f t="shared" si="1"/>
        <v>0</v>
      </c>
      <c r="U10" s="30">
        <f t="shared" si="1"/>
        <v>0</v>
      </c>
      <c r="V10" s="29">
        <f t="shared" si="1"/>
        <v>0</v>
      </c>
      <c r="W10" s="31">
        <f t="shared" si="1"/>
        <v>0</v>
      </c>
      <c r="X10" s="32">
        <f t="shared" si="1"/>
        <v>0</v>
      </c>
      <c r="Y10" s="47" t="s">
        <v>11</v>
      </c>
    </row>
    <row r="11" spans="1:25" s="3" customFormat="1" ht="19.5" customHeight="1" thickBot="1">
      <c r="A11" s="280"/>
      <c r="B11" s="280"/>
      <c r="C11" s="333"/>
      <c r="D11" s="427"/>
      <c r="E11" s="288"/>
      <c r="F11" s="325"/>
      <c r="G11" s="288"/>
      <c r="H11" s="327"/>
      <c r="I11" s="327"/>
      <c r="J11" s="327"/>
      <c r="K11" s="327"/>
      <c r="L11" s="327"/>
      <c r="M11" s="327"/>
      <c r="N11" s="329"/>
      <c r="O11" s="288"/>
      <c r="P11" s="325"/>
      <c r="Q11" s="61">
        <f aca="true" t="shared" si="2" ref="Q11:X11">SUMIF($Y$7:$Y$9,$Y$6,Q8:Q9)</f>
        <v>3027</v>
      </c>
      <c r="R11" s="62">
        <f t="shared" si="2"/>
        <v>0</v>
      </c>
      <c r="S11" s="62">
        <f t="shared" si="2"/>
        <v>0</v>
      </c>
      <c r="T11" s="63">
        <f t="shared" si="2"/>
        <v>0</v>
      </c>
      <c r="U11" s="62">
        <f t="shared" si="2"/>
        <v>0</v>
      </c>
      <c r="V11" s="61">
        <f t="shared" si="2"/>
        <v>0</v>
      </c>
      <c r="W11" s="63">
        <f t="shared" si="2"/>
        <v>0</v>
      </c>
      <c r="X11" s="64">
        <f t="shared" si="2"/>
        <v>0</v>
      </c>
      <c r="Y11" s="48" t="s">
        <v>8</v>
      </c>
    </row>
  </sheetData>
  <sheetProtection/>
  <mergeCells count="55">
    <mergeCell ref="A2:A7"/>
    <mergeCell ref="C2:C7"/>
    <mergeCell ref="E2:F3"/>
    <mergeCell ref="G2:M3"/>
    <mergeCell ref="L8:L9"/>
    <mergeCell ref="M8:M9"/>
    <mergeCell ref="F5:F7"/>
    <mergeCell ref="A8:A9"/>
    <mergeCell ref="C8:C9"/>
    <mergeCell ref="E8:E9"/>
    <mergeCell ref="F8:F9"/>
    <mergeCell ref="G8:G9"/>
    <mergeCell ref="D8:D9"/>
    <mergeCell ref="Q4:Q5"/>
    <mergeCell ref="Q2:U2"/>
    <mergeCell ref="N2:N7"/>
    <mergeCell ref="O2:P3"/>
    <mergeCell ref="M4:M7"/>
    <mergeCell ref="V2:X2"/>
    <mergeCell ref="R3:R5"/>
    <mergeCell ref="S3:S5"/>
    <mergeCell ref="T3:T5"/>
    <mergeCell ref="U3:U5"/>
    <mergeCell ref="V3:V5"/>
    <mergeCell ref="W3:W5"/>
    <mergeCell ref="X3:X5"/>
    <mergeCell ref="A10:A11"/>
    <mergeCell ref="C10:C11"/>
    <mergeCell ref="E10:E11"/>
    <mergeCell ref="F10:F11"/>
    <mergeCell ref="G10:G11"/>
    <mergeCell ref="B10:B11"/>
    <mergeCell ref="D10:D11"/>
    <mergeCell ref="P8:P9"/>
    <mergeCell ref="O10:O11"/>
    <mergeCell ref="P10:P11"/>
    <mergeCell ref="B2:B7"/>
    <mergeCell ref="B8:B9"/>
    <mergeCell ref="I10:I11"/>
    <mergeCell ref="J10:J11"/>
    <mergeCell ref="K10:K11"/>
    <mergeCell ref="L10:L11"/>
    <mergeCell ref="M10:M11"/>
    <mergeCell ref="N10:N11"/>
    <mergeCell ref="P5:P7"/>
    <mergeCell ref="I6:K6"/>
    <mergeCell ref="L6:L7"/>
    <mergeCell ref="D2:D7"/>
    <mergeCell ref="N8:N9"/>
    <mergeCell ref="H10:H11"/>
    <mergeCell ref="I8:I9"/>
    <mergeCell ref="J8:J9"/>
    <mergeCell ref="K8:K9"/>
    <mergeCell ref="O8:O9"/>
    <mergeCell ref="H8:H9"/>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1"/>
  <headerFooter>
    <oddHeader>&amp;L【機密性2情報】</oddHead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Y12"/>
  <sheetViews>
    <sheetView view="pageBreakPreview" zoomScale="85" zoomScaleSheetLayoutView="85" zoomScalePageLayoutView="0" workbookViewId="0" topLeftCell="A1">
      <selection activeCell="A2" sqref="A2:A7"/>
    </sheetView>
  </sheetViews>
  <sheetFormatPr defaultColWidth="9.140625" defaultRowHeight="15"/>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539</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64.5" customHeight="1">
      <c r="A8" s="279">
        <v>1</v>
      </c>
      <c r="B8" s="332" t="s">
        <v>307</v>
      </c>
      <c r="C8" s="433" t="s">
        <v>494</v>
      </c>
      <c r="D8" s="539" t="s">
        <v>495</v>
      </c>
      <c r="E8" s="293">
        <v>0</v>
      </c>
      <c r="F8" s="289">
        <v>0</v>
      </c>
      <c r="G8" s="293">
        <v>6950.4</v>
      </c>
      <c r="H8" s="295">
        <v>6950.4</v>
      </c>
      <c r="I8" s="295">
        <v>0</v>
      </c>
      <c r="J8" s="295">
        <v>6950.2</v>
      </c>
      <c r="K8" s="295">
        <v>0</v>
      </c>
      <c r="L8" s="295">
        <v>0.2</v>
      </c>
      <c r="M8" s="283">
        <v>432.5</v>
      </c>
      <c r="N8" s="285">
        <v>0</v>
      </c>
      <c r="O8" s="561">
        <f>+(+E8+G8)-(M8+N8)</f>
        <v>6517.9</v>
      </c>
      <c r="P8" s="289">
        <v>6517.9</v>
      </c>
      <c r="Q8" s="25">
        <v>73</v>
      </c>
      <c r="R8" s="26">
        <v>0</v>
      </c>
      <c r="S8" s="26">
        <v>0</v>
      </c>
      <c r="T8" s="27">
        <v>0</v>
      </c>
      <c r="U8" s="26">
        <v>0</v>
      </c>
      <c r="V8" s="25">
        <v>0</v>
      </c>
      <c r="W8" s="27">
        <v>0</v>
      </c>
      <c r="X8" s="28">
        <v>0</v>
      </c>
      <c r="Y8" s="47" t="s">
        <v>11</v>
      </c>
    </row>
    <row r="9" spans="1:25" s="2" customFormat="1" ht="64.5" customHeight="1" thickBot="1">
      <c r="A9" s="280"/>
      <c r="B9" s="333"/>
      <c r="C9" s="434"/>
      <c r="D9" s="541"/>
      <c r="E9" s="294"/>
      <c r="F9" s="290"/>
      <c r="G9" s="294"/>
      <c r="H9" s="296"/>
      <c r="I9" s="296"/>
      <c r="J9" s="296"/>
      <c r="K9" s="296"/>
      <c r="L9" s="296"/>
      <c r="M9" s="284"/>
      <c r="N9" s="286"/>
      <c r="O9" s="562"/>
      <c r="P9" s="290"/>
      <c r="Q9" s="57">
        <v>432.5</v>
      </c>
      <c r="R9" s="58">
        <v>0</v>
      </c>
      <c r="S9" s="58">
        <v>0</v>
      </c>
      <c r="T9" s="59">
        <v>0</v>
      </c>
      <c r="U9" s="58">
        <v>0</v>
      </c>
      <c r="V9" s="57">
        <v>0</v>
      </c>
      <c r="W9" s="59">
        <v>0</v>
      </c>
      <c r="X9" s="60">
        <v>0</v>
      </c>
      <c r="Y9" s="48" t="s">
        <v>8</v>
      </c>
    </row>
    <row r="10" spans="1:25" s="3" customFormat="1" ht="19.5" customHeight="1">
      <c r="A10" s="279" t="s">
        <v>309</v>
      </c>
      <c r="B10" s="279">
        <v>1</v>
      </c>
      <c r="C10" s="332"/>
      <c r="D10" s="426"/>
      <c r="E10" s="287">
        <f aca="true" t="shared" si="0" ref="E10:P10">SUM(E8:E9)</f>
        <v>0</v>
      </c>
      <c r="F10" s="324">
        <f t="shared" si="0"/>
        <v>0</v>
      </c>
      <c r="G10" s="287">
        <f t="shared" si="0"/>
        <v>6950.4</v>
      </c>
      <c r="H10" s="326">
        <f t="shared" si="0"/>
        <v>6950.4</v>
      </c>
      <c r="I10" s="326">
        <f t="shared" si="0"/>
        <v>0</v>
      </c>
      <c r="J10" s="326">
        <f t="shared" si="0"/>
        <v>6950.2</v>
      </c>
      <c r="K10" s="326">
        <f t="shared" si="0"/>
        <v>0</v>
      </c>
      <c r="L10" s="326">
        <f t="shared" si="0"/>
        <v>0.2</v>
      </c>
      <c r="M10" s="326">
        <f t="shared" si="0"/>
        <v>432.5</v>
      </c>
      <c r="N10" s="328">
        <f t="shared" si="0"/>
        <v>0</v>
      </c>
      <c r="O10" s="287">
        <f t="shared" si="0"/>
        <v>6517.9</v>
      </c>
      <c r="P10" s="324">
        <f t="shared" si="0"/>
        <v>6517.9</v>
      </c>
      <c r="Q10" s="29">
        <f aca="true" t="shared" si="1" ref="Q10:X10">SUMIF($Y$8:$Y$9,$Y$6,Q8:Q9)</f>
        <v>73</v>
      </c>
      <c r="R10" s="30">
        <f t="shared" si="1"/>
        <v>0</v>
      </c>
      <c r="S10" s="30">
        <f t="shared" si="1"/>
        <v>0</v>
      </c>
      <c r="T10" s="31">
        <f t="shared" si="1"/>
        <v>0</v>
      </c>
      <c r="U10" s="30">
        <f t="shared" si="1"/>
        <v>0</v>
      </c>
      <c r="V10" s="29">
        <f t="shared" si="1"/>
        <v>0</v>
      </c>
      <c r="W10" s="31">
        <f t="shared" si="1"/>
        <v>0</v>
      </c>
      <c r="X10" s="32">
        <f t="shared" si="1"/>
        <v>0</v>
      </c>
      <c r="Y10" s="47" t="s">
        <v>11</v>
      </c>
    </row>
    <row r="11" spans="1:25" s="3" customFormat="1" ht="19.5" customHeight="1" thickBot="1">
      <c r="A11" s="280"/>
      <c r="B11" s="280"/>
      <c r="C11" s="333"/>
      <c r="D11" s="427"/>
      <c r="E11" s="288"/>
      <c r="F11" s="325"/>
      <c r="G11" s="288"/>
      <c r="H11" s="327"/>
      <c r="I11" s="327"/>
      <c r="J11" s="327"/>
      <c r="K11" s="327"/>
      <c r="L11" s="327"/>
      <c r="M11" s="327"/>
      <c r="N11" s="329"/>
      <c r="O11" s="288"/>
      <c r="P11" s="325"/>
      <c r="Q11" s="61">
        <f aca="true" t="shared" si="2" ref="Q11:X11">SUMIF($Y$7:$Y$9,$Y$6,Q8:Q9)</f>
        <v>432.5</v>
      </c>
      <c r="R11" s="62">
        <f t="shared" si="2"/>
        <v>0</v>
      </c>
      <c r="S11" s="62">
        <f t="shared" si="2"/>
        <v>0</v>
      </c>
      <c r="T11" s="63">
        <f t="shared" si="2"/>
        <v>0</v>
      </c>
      <c r="U11" s="62">
        <f t="shared" si="2"/>
        <v>0</v>
      </c>
      <c r="V11" s="61">
        <f t="shared" si="2"/>
        <v>0</v>
      </c>
      <c r="W11" s="63">
        <f t="shared" si="2"/>
        <v>0</v>
      </c>
      <c r="X11" s="64">
        <f t="shared" si="2"/>
        <v>0</v>
      </c>
      <c r="Y11" s="48" t="s">
        <v>8</v>
      </c>
    </row>
    <row r="12" ht="13.5">
      <c r="O12" s="53"/>
    </row>
  </sheetData>
  <sheetProtection/>
  <mergeCells count="55">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G10:G11"/>
    <mergeCell ref="H10:H11"/>
    <mergeCell ref="I10:I11"/>
    <mergeCell ref="J10:J11"/>
    <mergeCell ref="K10:K11"/>
    <mergeCell ref="L10:L1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Y31"/>
  <sheetViews>
    <sheetView zoomScale="85" zoomScaleNormal="85" zoomScaleSheetLayoutView="85" zoomScalePageLayoutView="0" workbookViewId="0" topLeftCell="A1">
      <selection activeCell="A2" sqref="A2:A7"/>
    </sheetView>
  </sheetViews>
  <sheetFormatPr defaultColWidth="9.140625" defaultRowHeight="15" outlineLevelRow="1"/>
  <cols>
    <col min="1" max="1" width="4.140625" style="1" customWidth="1"/>
    <col min="2" max="3" width="21.0039062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540</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21.75" customHeight="1">
      <c r="A8" s="279">
        <v>1</v>
      </c>
      <c r="B8" s="544" t="s">
        <v>496</v>
      </c>
      <c r="C8" s="433" t="s">
        <v>497</v>
      </c>
      <c r="D8" s="539" t="s">
        <v>498</v>
      </c>
      <c r="E8" s="500">
        <v>6</v>
      </c>
      <c r="F8" s="341">
        <v>6</v>
      </c>
      <c r="G8" s="293">
        <v>0</v>
      </c>
      <c r="H8" s="295">
        <v>0</v>
      </c>
      <c r="I8" s="283">
        <v>0</v>
      </c>
      <c r="J8" s="283">
        <v>0</v>
      </c>
      <c r="K8" s="283">
        <v>0</v>
      </c>
      <c r="L8" s="283">
        <v>0</v>
      </c>
      <c r="M8" s="318">
        <v>5</v>
      </c>
      <c r="N8" s="350">
        <v>0</v>
      </c>
      <c r="O8" s="312">
        <f>+(+E8+G8)-(M8+N8)</f>
        <v>1</v>
      </c>
      <c r="P8" s="341">
        <v>1</v>
      </c>
      <c r="Q8" s="98">
        <v>8</v>
      </c>
      <c r="R8" s="26">
        <v>0</v>
      </c>
      <c r="S8" s="26">
        <v>0</v>
      </c>
      <c r="T8" s="27">
        <v>0</v>
      </c>
      <c r="U8" s="26">
        <v>0</v>
      </c>
      <c r="V8" s="25">
        <v>0</v>
      </c>
      <c r="W8" s="27">
        <v>0</v>
      </c>
      <c r="X8" s="28">
        <v>0</v>
      </c>
      <c r="Y8" s="47" t="s">
        <v>11</v>
      </c>
    </row>
    <row r="9" spans="1:25" s="2" customFormat="1" ht="21.75" customHeight="1" thickBot="1">
      <c r="A9" s="280"/>
      <c r="B9" s="545"/>
      <c r="C9" s="434"/>
      <c r="D9" s="541"/>
      <c r="E9" s="501"/>
      <c r="F9" s="342"/>
      <c r="G9" s="294"/>
      <c r="H9" s="296"/>
      <c r="I9" s="284"/>
      <c r="J9" s="284"/>
      <c r="K9" s="284"/>
      <c r="L9" s="284"/>
      <c r="M9" s="361"/>
      <c r="N9" s="351"/>
      <c r="O9" s="313"/>
      <c r="P9" s="342"/>
      <c r="Q9" s="100">
        <v>5</v>
      </c>
      <c r="R9" s="58">
        <v>0</v>
      </c>
      <c r="S9" s="58">
        <v>0</v>
      </c>
      <c r="T9" s="59">
        <v>0</v>
      </c>
      <c r="U9" s="58">
        <v>0</v>
      </c>
      <c r="V9" s="57">
        <v>0</v>
      </c>
      <c r="W9" s="59">
        <v>0</v>
      </c>
      <c r="X9" s="60">
        <v>0</v>
      </c>
      <c r="Y9" s="48" t="s">
        <v>8</v>
      </c>
    </row>
    <row r="10" spans="1:25" s="2" customFormat="1" ht="21.75" customHeight="1">
      <c r="A10" s="279">
        <v>2</v>
      </c>
      <c r="B10" s="544" t="s">
        <v>499</v>
      </c>
      <c r="C10" s="433" t="s">
        <v>497</v>
      </c>
      <c r="D10" s="539" t="s">
        <v>498</v>
      </c>
      <c r="E10" s="500">
        <v>120</v>
      </c>
      <c r="F10" s="341">
        <v>120</v>
      </c>
      <c r="G10" s="293">
        <v>0</v>
      </c>
      <c r="H10" s="295">
        <v>0</v>
      </c>
      <c r="I10" s="283">
        <v>0</v>
      </c>
      <c r="J10" s="283">
        <v>0</v>
      </c>
      <c r="K10" s="283">
        <v>0</v>
      </c>
      <c r="L10" s="283">
        <v>0</v>
      </c>
      <c r="M10" s="353">
        <v>6</v>
      </c>
      <c r="N10" s="350">
        <v>0</v>
      </c>
      <c r="O10" s="312">
        <v>113</v>
      </c>
      <c r="P10" s="341">
        <v>113</v>
      </c>
      <c r="Q10" s="98">
        <v>10</v>
      </c>
      <c r="R10" s="26">
        <v>0</v>
      </c>
      <c r="S10" s="26">
        <v>0</v>
      </c>
      <c r="T10" s="27">
        <v>0</v>
      </c>
      <c r="U10" s="26">
        <v>0</v>
      </c>
      <c r="V10" s="25">
        <v>0</v>
      </c>
      <c r="W10" s="27">
        <v>0</v>
      </c>
      <c r="X10" s="28">
        <v>0</v>
      </c>
      <c r="Y10" s="47" t="s">
        <v>11</v>
      </c>
    </row>
    <row r="11" spans="1:25" s="2" customFormat="1" ht="21.75" customHeight="1" thickBot="1">
      <c r="A11" s="280"/>
      <c r="B11" s="545"/>
      <c r="C11" s="434"/>
      <c r="D11" s="541"/>
      <c r="E11" s="501"/>
      <c r="F11" s="342"/>
      <c r="G11" s="294"/>
      <c r="H11" s="296"/>
      <c r="I11" s="284"/>
      <c r="J11" s="284"/>
      <c r="K11" s="284"/>
      <c r="L11" s="284"/>
      <c r="M11" s="354"/>
      <c r="N11" s="351"/>
      <c r="O11" s="502"/>
      <c r="P11" s="342"/>
      <c r="Q11" s="100">
        <v>6</v>
      </c>
      <c r="R11" s="58">
        <v>0</v>
      </c>
      <c r="S11" s="58">
        <v>0</v>
      </c>
      <c r="T11" s="59">
        <v>0</v>
      </c>
      <c r="U11" s="58">
        <v>0</v>
      </c>
      <c r="V11" s="57">
        <v>0</v>
      </c>
      <c r="W11" s="59">
        <v>0</v>
      </c>
      <c r="X11" s="60">
        <v>0</v>
      </c>
      <c r="Y11" s="48" t="s">
        <v>8</v>
      </c>
    </row>
    <row r="12" spans="1:25" s="2" customFormat="1" ht="21.75" customHeight="1">
      <c r="A12" s="279">
        <v>3</v>
      </c>
      <c r="B12" s="544" t="s">
        <v>500</v>
      </c>
      <c r="C12" s="433" t="s">
        <v>497</v>
      </c>
      <c r="D12" s="539" t="s">
        <v>498</v>
      </c>
      <c r="E12" s="500">
        <v>12</v>
      </c>
      <c r="F12" s="341">
        <v>12</v>
      </c>
      <c r="G12" s="293">
        <v>8</v>
      </c>
      <c r="H12" s="295">
        <v>8</v>
      </c>
      <c r="I12" s="283">
        <v>0</v>
      </c>
      <c r="J12" s="283">
        <v>0</v>
      </c>
      <c r="K12" s="283">
        <v>0</v>
      </c>
      <c r="L12" s="283">
        <v>8</v>
      </c>
      <c r="M12" s="353">
        <v>1</v>
      </c>
      <c r="N12" s="350">
        <v>0</v>
      </c>
      <c r="O12" s="312">
        <f>+(+E12+G12)-(M12+N12)</f>
        <v>19</v>
      </c>
      <c r="P12" s="341">
        <v>19</v>
      </c>
      <c r="Q12" s="98">
        <v>2</v>
      </c>
      <c r="R12" s="26">
        <v>0</v>
      </c>
      <c r="S12" s="26">
        <v>0</v>
      </c>
      <c r="T12" s="27">
        <v>0</v>
      </c>
      <c r="U12" s="26">
        <v>0</v>
      </c>
      <c r="V12" s="25">
        <v>0</v>
      </c>
      <c r="W12" s="27">
        <v>0</v>
      </c>
      <c r="X12" s="28">
        <v>0</v>
      </c>
      <c r="Y12" s="47" t="s">
        <v>11</v>
      </c>
    </row>
    <row r="13" spans="1:25" s="2" customFormat="1" ht="21.75" customHeight="1" thickBot="1">
      <c r="A13" s="280"/>
      <c r="B13" s="545"/>
      <c r="C13" s="434"/>
      <c r="D13" s="541"/>
      <c r="E13" s="501"/>
      <c r="F13" s="342"/>
      <c r="G13" s="294"/>
      <c r="H13" s="296"/>
      <c r="I13" s="345"/>
      <c r="J13" s="345"/>
      <c r="K13" s="345"/>
      <c r="L13" s="345"/>
      <c r="M13" s="354"/>
      <c r="N13" s="351"/>
      <c r="O13" s="313"/>
      <c r="P13" s="342"/>
      <c r="Q13" s="100">
        <v>1</v>
      </c>
      <c r="R13" s="58">
        <v>0</v>
      </c>
      <c r="S13" s="58">
        <v>0</v>
      </c>
      <c r="T13" s="59">
        <v>0</v>
      </c>
      <c r="U13" s="58">
        <v>0</v>
      </c>
      <c r="V13" s="57">
        <v>0</v>
      </c>
      <c r="W13" s="59">
        <v>0</v>
      </c>
      <c r="X13" s="60">
        <v>0</v>
      </c>
      <c r="Y13" s="48" t="s">
        <v>8</v>
      </c>
    </row>
    <row r="14" spans="1:25" s="2" customFormat="1" ht="18" customHeight="1" hidden="1">
      <c r="A14" s="279"/>
      <c r="B14" s="332"/>
      <c r="C14" s="433"/>
      <c r="D14" s="426"/>
      <c r="E14" s="293"/>
      <c r="F14" s="289"/>
      <c r="G14" s="293"/>
      <c r="H14" s="295"/>
      <c r="I14" s="295"/>
      <c r="J14" s="295"/>
      <c r="K14" s="295"/>
      <c r="L14" s="295"/>
      <c r="M14" s="346"/>
      <c r="N14" s="285"/>
      <c r="O14" s="287">
        <f>+(+E14+G14)-(M14+N14)</f>
        <v>0</v>
      </c>
      <c r="P14" s="289"/>
      <c r="Q14" s="25">
        <v>0</v>
      </c>
      <c r="R14" s="26">
        <v>0</v>
      </c>
      <c r="S14" s="26">
        <v>0</v>
      </c>
      <c r="T14" s="27">
        <v>0</v>
      </c>
      <c r="U14" s="26">
        <v>0</v>
      </c>
      <c r="V14" s="25">
        <v>0</v>
      </c>
      <c r="W14" s="27">
        <v>0</v>
      </c>
      <c r="X14" s="28">
        <v>0</v>
      </c>
      <c r="Y14" s="47" t="s">
        <v>11</v>
      </c>
    </row>
    <row r="15" spans="1:25" s="2" customFormat="1" ht="18" customHeight="1" hidden="1" thickBot="1">
      <c r="A15" s="280"/>
      <c r="B15" s="333"/>
      <c r="C15" s="434"/>
      <c r="D15" s="427"/>
      <c r="E15" s="294"/>
      <c r="F15" s="290"/>
      <c r="G15" s="294"/>
      <c r="H15" s="296"/>
      <c r="I15" s="355"/>
      <c r="J15" s="355"/>
      <c r="K15" s="355"/>
      <c r="L15" s="355"/>
      <c r="M15" s="347"/>
      <c r="N15" s="286"/>
      <c r="O15" s="288"/>
      <c r="P15" s="290"/>
      <c r="Q15" s="57">
        <v>0</v>
      </c>
      <c r="R15" s="58">
        <v>0</v>
      </c>
      <c r="S15" s="58">
        <v>0</v>
      </c>
      <c r="T15" s="59">
        <v>0</v>
      </c>
      <c r="U15" s="58">
        <v>0</v>
      </c>
      <c r="V15" s="57">
        <v>0</v>
      </c>
      <c r="W15" s="59">
        <v>0</v>
      </c>
      <c r="X15" s="60">
        <v>0</v>
      </c>
      <c r="Y15" s="48" t="s">
        <v>8</v>
      </c>
    </row>
    <row r="16" spans="1:25" s="2" customFormat="1" ht="21.75" customHeight="1" hidden="1">
      <c r="A16" s="279"/>
      <c r="B16" s="429"/>
      <c r="C16" s="430"/>
      <c r="D16" s="426"/>
      <c r="E16" s="293"/>
      <c r="F16" s="289"/>
      <c r="G16" s="293"/>
      <c r="H16" s="295"/>
      <c r="I16" s="295"/>
      <c r="J16" s="295"/>
      <c r="K16" s="295"/>
      <c r="L16" s="295"/>
      <c r="M16" s="346"/>
      <c r="N16" s="285"/>
      <c r="O16" s="287">
        <f>+(+E16+G16)-(M16+N16)</f>
        <v>0</v>
      </c>
      <c r="P16" s="289"/>
      <c r="Q16" s="25">
        <v>0</v>
      </c>
      <c r="R16" s="26">
        <v>0</v>
      </c>
      <c r="S16" s="26">
        <v>0</v>
      </c>
      <c r="T16" s="27">
        <v>0</v>
      </c>
      <c r="U16" s="26">
        <v>0</v>
      </c>
      <c r="V16" s="25">
        <v>0</v>
      </c>
      <c r="W16" s="27">
        <v>0</v>
      </c>
      <c r="X16" s="28">
        <v>0</v>
      </c>
      <c r="Y16" s="47" t="s">
        <v>11</v>
      </c>
    </row>
    <row r="17" spans="1:25" s="2" customFormat="1" ht="21.75" customHeight="1" hidden="1" thickBot="1">
      <c r="A17" s="280"/>
      <c r="B17" s="431"/>
      <c r="C17" s="432"/>
      <c r="D17" s="427"/>
      <c r="E17" s="294"/>
      <c r="F17" s="290"/>
      <c r="G17" s="294"/>
      <c r="H17" s="296"/>
      <c r="I17" s="355"/>
      <c r="J17" s="355"/>
      <c r="K17" s="355"/>
      <c r="L17" s="355"/>
      <c r="M17" s="347"/>
      <c r="N17" s="286"/>
      <c r="O17" s="288"/>
      <c r="P17" s="290"/>
      <c r="Q17" s="57">
        <v>0</v>
      </c>
      <c r="R17" s="58">
        <v>0</v>
      </c>
      <c r="S17" s="58">
        <v>0</v>
      </c>
      <c r="T17" s="59">
        <v>0</v>
      </c>
      <c r="U17" s="58">
        <v>0</v>
      </c>
      <c r="V17" s="57">
        <v>0</v>
      </c>
      <c r="W17" s="59">
        <v>0</v>
      </c>
      <c r="X17" s="60">
        <v>0</v>
      </c>
      <c r="Y17" s="48" t="s">
        <v>8</v>
      </c>
    </row>
    <row r="18" spans="1:25" s="3" customFormat="1" ht="19.5" customHeight="1">
      <c r="A18" s="279" t="s">
        <v>309</v>
      </c>
      <c r="B18" s="279">
        <v>3</v>
      </c>
      <c r="C18" s="332"/>
      <c r="D18" s="426"/>
      <c r="E18" s="287">
        <v>137</v>
      </c>
      <c r="F18" s="326">
        <v>137</v>
      </c>
      <c r="G18" s="287">
        <f aca="true" t="shared" si="0" ref="G18:N18">SUM(G8:G17)</f>
        <v>8</v>
      </c>
      <c r="H18" s="326">
        <f t="shared" si="0"/>
        <v>8</v>
      </c>
      <c r="I18" s="326">
        <f t="shared" si="0"/>
        <v>0</v>
      </c>
      <c r="J18" s="326">
        <f t="shared" si="0"/>
        <v>0</v>
      </c>
      <c r="K18" s="326">
        <f t="shared" si="0"/>
        <v>0</v>
      </c>
      <c r="L18" s="326">
        <f t="shared" si="0"/>
        <v>8</v>
      </c>
      <c r="M18" s="326">
        <f t="shared" si="0"/>
        <v>12</v>
      </c>
      <c r="N18" s="328">
        <f t="shared" si="0"/>
        <v>0</v>
      </c>
      <c r="O18" s="326">
        <v>133</v>
      </c>
      <c r="P18" s="324">
        <v>133</v>
      </c>
      <c r="Q18" s="29">
        <f aca="true" t="shared" si="1" ref="Q18:X18">SUMIF($Y$8:$Y$17,$Y$6,Q8:Q17)</f>
        <v>20</v>
      </c>
      <c r="R18" s="30">
        <f t="shared" si="1"/>
        <v>0</v>
      </c>
      <c r="S18" s="30">
        <f t="shared" si="1"/>
        <v>0</v>
      </c>
      <c r="T18" s="31">
        <f t="shared" si="1"/>
        <v>0</v>
      </c>
      <c r="U18" s="30">
        <f t="shared" si="1"/>
        <v>0</v>
      </c>
      <c r="V18" s="29">
        <f t="shared" si="1"/>
        <v>0</v>
      </c>
      <c r="W18" s="31">
        <f t="shared" si="1"/>
        <v>0</v>
      </c>
      <c r="X18" s="32">
        <f t="shared" si="1"/>
        <v>0</v>
      </c>
      <c r="Y18" s="47" t="s">
        <v>11</v>
      </c>
    </row>
    <row r="19" spans="1:25" s="3" customFormat="1" ht="19.5" customHeight="1" thickBot="1">
      <c r="A19" s="280"/>
      <c r="B19" s="280"/>
      <c r="C19" s="333"/>
      <c r="D19" s="427"/>
      <c r="E19" s="288"/>
      <c r="F19" s="327"/>
      <c r="G19" s="288"/>
      <c r="H19" s="327"/>
      <c r="I19" s="327"/>
      <c r="J19" s="327"/>
      <c r="K19" s="327"/>
      <c r="L19" s="327"/>
      <c r="M19" s="327"/>
      <c r="N19" s="329"/>
      <c r="O19" s="327"/>
      <c r="P19" s="325"/>
      <c r="Q19" s="61">
        <f>SUMIF($Y$8:$Y$17,$Y$7,Q8:Q17)</f>
        <v>12</v>
      </c>
      <c r="R19" s="62">
        <f aca="true" t="shared" si="2" ref="R19:X19">SUMIF($Y$8:$Y$17,$Y$6,R8:R17)</f>
        <v>0</v>
      </c>
      <c r="S19" s="62">
        <f t="shared" si="2"/>
        <v>0</v>
      </c>
      <c r="T19" s="63">
        <f t="shared" si="2"/>
        <v>0</v>
      </c>
      <c r="U19" s="62">
        <f t="shared" si="2"/>
        <v>0</v>
      </c>
      <c r="V19" s="61">
        <f t="shared" si="2"/>
        <v>0</v>
      </c>
      <c r="W19" s="63">
        <f t="shared" si="2"/>
        <v>0</v>
      </c>
      <c r="X19" s="64">
        <f t="shared" si="2"/>
        <v>0</v>
      </c>
      <c r="Y19" s="48" t="s">
        <v>8</v>
      </c>
    </row>
    <row r="20" ht="14.25" hidden="1" outlineLevel="1" thickBot="1">
      <c r="A20" s="1" t="s">
        <v>38</v>
      </c>
    </row>
    <row r="21" spans="3:15" ht="14.25" hidden="1" outlineLevel="1" thickBot="1">
      <c r="C21" s="1" t="s">
        <v>39</v>
      </c>
      <c r="F21" s="1" t="s">
        <v>310</v>
      </c>
      <c r="O21" s="54"/>
    </row>
    <row r="22" spans="3:6" ht="14.25" hidden="1" outlineLevel="1" thickBot="1">
      <c r="C22" s="1" t="s">
        <v>40</v>
      </c>
      <c r="F22" s="1" t="s">
        <v>311</v>
      </c>
    </row>
    <row r="23" spans="3:6" ht="14.25" hidden="1" outlineLevel="1" thickBot="1">
      <c r="C23" s="1" t="s">
        <v>41</v>
      </c>
      <c r="F23" s="1" t="s">
        <v>312</v>
      </c>
    </row>
    <row r="24" spans="3:6" ht="14.25" hidden="1" outlineLevel="1" thickBot="1">
      <c r="C24" s="1" t="s">
        <v>42</v>
      </c>
      <c r="F24" s="1" t="s">
        <v>313</v>
      </c>
    </row>
    <row r="25" spans="3:6" ht="14.25" hidden="1" outlineLevel="1" thickBot="1">
      <c r="C25" s="1" t="s">
        <v>43</v>
      </c>
      <c r="F25" s="1" t="s">
        <v>314</v>
      </c>
    </row>
    <row r="26" spans="3:6" ht="14.25" hidden="1" outlineLevel="1" thickBot="1">
      <c r="C26" s="1" t="s">
        <v>44</v>
      </c>
      <c r="F26" s="1" t="s">
        <v>315</v>
      </c>
    </row>
    <row r="27" ht="14.25" hidden="1" outlineLevel="1" thickBot="1">
      <c r="C27" s="1" t="s">
        <v>45</v>
      </c>
    </row>
    <row r="28" ht="14.25" hidden="1" outlineLevel="1" thickBot="1">
      <c r="C28" s="1" t="s">
        <v>46</v>
      </c>
    </row>
    <row r="29" ht="14.25" hidden="1" outlineLevel="1" thickBot="1">
      <c r="C29" s="1" t="s">
        <v>47</v>
      </c>
    </row>
    <row r="30" ht="14.25" hidden="1" outlineLevel="1" thickBot="1">
      <c r="C30" s="1" t="s">
        <v>48</v>
      </c>
    </row>
    <row r="31" ht="13.5" collapsed="1">
      <c r="O31" s="53">
        <f>+(+$E$18+$G$18)-($M$18+$N$18)</f>
        <v>133</v>
      </c>
    </row>
  </sheetData>
  <sheetProtection/>
  <mergeCells count="118">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B14:B15"/>
    <mergeCell ref="C14:C15"/>
    <mergeCell ref="D14:D15"/>
    <mergeCell ref="E14:E15"/>
    <mergeCell ref="F14:F15"/>
    <mergeCell ref="G12:G13"/>
    <mergeCell ref="H12:H13"/>
    <mergeCell ref="I12:I13"/>
    <mergeCell ref="O10:O11"/>
    <mergeCell ref="M14:M15"/>
    <mergeCell ref="N14:N15"/>
    <mergeCell ref="O14:O15"/>
    <mergeCell ref="P14:P15"/>
    <mergeCell ref="A16:A17"/>
    <mergeCell ref="B16:C17"/>
    <mergeCell ref="D16:D17"/>
    <mergeCell ref="E16:E17"/>
    <mergeCell ref="F16:F17"/>
    <mergeCell ref="G16:G17"/>
    <mergeCell ref="G14:G15"/>
    <mergeCell ref="H14:H15"/>
    <mergeCell ref="I14:I15"/>
    <mergeCell ref="J14:J15"/>
    <mergeCell ref="K14:K15"/>
    <mergeCell ref="L14:L15"/>
    <mergeCell ref="N16:N17"/>
    <mergeCell ref="O16:O17"/>
    <mergeCell ref="P16:P17"/>
    <mergeCell ref="J16:J17"/>
    <mergeCell ref="K16:K17"/>
    <mergeCell ref="L16:L17"/>
    <mergeCell ref="M16:M17"/>
    <mergeCell ref="A14:A15"/>
    <mergeCell ref="A18:A19"/>
    <mergeCell ref="B18:B19"/>
    <mergeCell ref="C18:C19"/>
    <mergeCell ref="D18:D19"/>
    <mergeCell ref="E18:E19"/>
    <mergeCell ref="F18:F19"/>
    <mergeCell ref="G18:G19"/>
    <mergeCell ref="H16:H17"/>
    <mergeCell ref="I16:I17"/>
    <mergeCell ref="N18:N19"/>
    <mergeCell ref="O18:O19"/>
    <mergeCell ref="P18:P19"/>
    <mergeCell ref="H18:H19"/>
    <mergeCell ref="I18:I19"/>
    <mergeCell ref="J18:J19"/>
    <mergeCell ref="K18:K19"/>
    <mergeCell ref="L18:L19"/>
    <mergeCell ref="M18:M19"/>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Y27"/>
  <sheetViews>
    <sheetView view="pageBreakPreview" zoomScale="85" zoomScaleSheetLayoutView="85" zoomScalePageLayoutView="0" workbookViewId="0" topLeftCell="A1">
      <selection activeCell="B14" sqref="B14:B15"/>
    </sheetView>
  </sheetViews>
  <sheetFormatPr defaultColWidth="9.140625" defaultRowHeight="15" outlineLevelRow="1"/>
  <cols>
    <col min="1" max="1" width="4.140625" style="1" customWidth="1"/>
    <col min="2" max="3" width="21.0039062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541</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21.75" customHeight="1">
      <c r="A8" s="569">
        <v>1</v>
      </c>
      <c r="B8" s="555" t="s">
        <v>501</v>
      </c>
      <c r="C8" s="557" t="s">
        <v>502</v>
      </c>
      <c r="D8" s="572" t="s">
        <v>503</v>
      </c>
      <c r="E8" s="500">
        <v>80460</v>
      </c>
      <c r="F8" s="341">
        <v>80460</v>
      </c>
      <c r="G8" s="568">
        <v>-54</v>
      </c>
      <c r="H8" s="318" t="s">
        <v>456</v>
      </c>
      <c r="I8" s="348" t="s">
        <v>456</v>
      </c>
      <c r="J8" s="348" t="s">
        <v>456</v>
      </c>
      <c r="K8" s="348" t="s">
        <v>456</v>
      </c>
      <c r="L8" s="318">
        <v>-54</v>
      </c>
      <c r="M8" s="353">
        <v>25671</v>
      </c>
      <c r="N8" s="565">
        <v>0</v>
      </c>
      <c r="O8" s="312">
        <f>+(+E8+G8)-(M8+N8)</f>
        <v>54735</v>
      </c>
      <c r="P8" s="314">
        <v>54735</v>
      </c>
      <c r="Q8" s="98">
        <v>37</v>
      </c>
      <c r="R8" s="96">
        <v>0</v>
      </c>
      <c r="S8" s="96">
        <v>0</v>
      </c>
      <c r="T8" s="97">
        <v>0</v>
      </c>
      <c r="U8" s="96">
        <v>0</v>
      </c>
      <c r="V8" s="98">
        <v>0</v>
      </c>
      <c r="W8" s="97">
        <v>0</v>
      </c>
      <c r="X8" s="99">
        <v>0</v>
      </c>
      <c r="Y8" s="47" t="s">
        <v>11</v>
      </c>
    </row>
    <row r="9" spans="1:25" s="2" customFormat="1" ht="56.25" customHeight="1" thickBot="1">
      <c r="A9" s="570"/>
      <c r="B9" s="556"/>
      <c r="C9" s="571"/>
      <c r="D9" s="573"/>
      <c r="E9" s="574"/>
      <c r="F9" s="575"/>
      <c r="G9" s="540"/>
      <c r="H9" s="319"/>
      <c r="I9" s="352"/>
      <c r="J9" s="352"/>
      <c r="K9" s="352"/>
      <c r="L9" s="319"/>
      <c r="M9" s="354"/>
      <c r="N9" s="566"/>
      <c r="O9" s="502"/>
      <c r="P9" s="567"/>
      <c r="Q9" s="118">
        <v>25671</v>
      </c>
      <c r="R9" s="101">
        <v>0</v>
      </c>
      <c r="S9" s="101">
        <v>0</v>
      </c>
      <c r="T9" s="102">
        <v>0</v>
      </c>
      <c r="U9" s="101">
        <v>0</v>
      </c>
      <c r="V9" s="100">
        <v>0</v>
      </c>
      <c r="W9" s="102">
        <v>0</v>
      </c>
      <c r="X9" s="103">
        <v>0</v>
      </c>
      <c r="Y9" s="48" t="s">
        <v>8</v>
      </c>
    </row>
    <row r="10" spans="1:25" s="2" customFormat="1" ht="18" customHeight="1" hidden="1">
      <c r="A10" s="279"/>
      <c r="B10" s="332"/>
      <c r="C10" s="433"/>
      <c r="D10" s="426"/>
      <c r="E10" s="293"/>
      <c r="F10" s="289"/>
      <c r="G10" s="293"/>
      <c r="H10" s="295"/>
      <c r="I10" s="295"/>
      <c r="J10" s="295"/>
      <c r="K10" s="295"/>
      <c r="L10" s="295"/>
      <c r="M10" s="346"/>
      <c r="N10" s="285"/>
      <c r="O10" s="287">
        <f>+(+E10+G10)-(M10+N10)</f>
        <v>0</v>
      </c>
      <c r="P10" s="289"/>
      <c r="Q10" s="25">
        <v>0</v>
      </c>
      <c r="R10" s="26">
        <v>0</v>
      </c>
      <c r="S10" s="26">
        <v>0</v>
      </c>
      <c r="T10" s="27">
        <v>0</v>
      </c>
      <c r="U10" s="26">
        <v>0</v>
      </c>
      <c r="V10" s="25">
        <v>0</v>
      </c>
      <c r="W10" s="27">
        <v>0</v>
      </c>
      <c r="X10" s="28">
        <v>0</v>
      </c>
      <c r="Y10" s="47" t="s">
        <v>11</v>
      </c>
    </row>
    <row r="11" spans="1:25" s="2" customFormat="1" ht="18" customHeight="1" hidden="1" thickBot="1">
      <c r="A11" s="280"/>
      <c r="B11" s="333"/>
      <c r="C11" s="434"/>
      <c r="D11" s="427"/>
      <c r="E11" s="294"/>
      <c r="F11" s="290"/>
      <c r="G11" s="294"/>
      <c r="H11" s="296"/>
      <c r="I11" s="355"/>
      <c r="J11" s="355"/>
      <c r="K11" s="355"/>
      <c r="L11" s="355"/>
      <c r="M11" s="347"/>
      <c r="N11" s="286"/>
      <c r="O11" s="288"/>
      <c r="P11" s="290"/>
      <c r="Q11" s="57">
        <v>0</v>
      </c>
      <c r="R11" s="58">
        <v>0</v>
      </c>
      <c r="S11" s="58">
        <v>0</v>
      </c>
      <c r="T11" s="59">
        <v>0</v>
      </c>
      <c r="U11" s="58">
        <v>0</v>
      </c>
      <c r="V11" s="57">
        <v>0</v>
      </c>
      <c r="W11" s="59">
        <v>0</v>
      </c>
      <c r="X11" s="60">
        <v>0</v>
      </c>
      <c r="Y11" s="48" t="s">
        <v>8</v>
      </c>
    </row>
    <row r="12" spans="1:25" s="2" customFormat="1" ht="21.75" customHeight="1" hidden="1">
      <c r="A12" s="279"/>
      <c r="B12" s="429"/>
      <c r="C12" s="430"/>
      <c r="D12" s="426"/>
      <c r="E12" s="293"/>
      <c r="F12" s="289"/>
      <c r="G12" s="293"/>
      <c r="H12" s="295"/>
      <c r="I12" s="295"/>
      <c r="J12" s="295"/>
      <c r="K12" s="295"/>
      <c r="L12" s="295"/>
      <c r="M12" s="346"/>
      <c r="N12" s="285"/>
      <c r="O12" s="287">
        <f>+(+E12+G12)-(M12+N12)</f>
        <v>0</v>
      </c>
      <c r="P12" s="289"/>
      <c r="Q12" s="25">
        <v>0</v>
      </c>
      <c r="R12" s="26">
        <v>0</v>
      </c>
      <c r="S12" s="26">
        <v>0</v>
      </c>
      <c r="T12" s="27">
        <v>0</v>
      </c>
      <c r="U12" s="26">
        <v>0</v>
      </c>
      <c r="V12" s="25">
        <v>0</v>
      </c>
      <c r="W12" s="27">
        <v>0</v>
      </c>
      <c r="X12" s="28">
        <v>0</v>
      </c>
      <c r="Y12" s="47" t="s">
        <v>11</v>
      </c>
    </row>
    <row r="13" spans="1:25" s="2" customFormat="1" ht="21.75" customHeight="1" hidden="1" thickBot="1">
      <c r="A13" s="280"/>
      <c r="B13" s="431"/>
      <c r="C13" s="432"/>
      <c r="D13" s="427"/>
      <c r="E13" s="294"/>
      <c r="F13" s="290"/>
      <c r="G13" s="294"/>
      <c r="H13" s="296"/>
      <c r="I13" s="355"/>
      <c r="J13" s="355"/>
      <c r="K13" s="355"/>
      <c r="L13" s="355"/>
      <c r="M13" s="347"/>
      <c r="N13" s="286"/>
      <c r="O13" s="288"/>
      <c r="P13" s="290"/>
      <c r="Q13" s="57">
        <v>0</v>
      </c>
      <c r="R13" s="58">
        <v>0</v>
      </c>
      <c r="S13" s="58">
        <v>0</v>
      </c>
      <c r="T13" s="59">
        <v>0</v>
      </c>
      <c r="U13" s="58">
        <v>0</v>
      </c>
      <c r="V13" s="57">
        <v>0</v>
      </c>
      <c r="W13" s="59">
        <v>0</v>
      </c>
      <c r="X13" s="60">
        <v>0</v>
      </c>
      <c r="Y13" s="48" t="s">
        <v>8</v>
      </c>
    </row>
    <row r="14" spans="1:25" s="3" customFormat="1" ht="19.5" customHeight="1">
      <c r="A14" s="279" t="s">
        <v>309</v>
      </c>
      <c r="B14" s="563">
        <v>1</v>
      </c>
      <c r="C14" s="332"/>
      <c r="D14" s="426"/>
      <c r="E14" s="287">
        <f>SUM(E8:E13)</f>
        <v>80460</v>
      </c>
      <c r="F14" s="326">
        <f aca="true" t="shared" si="0" ref="F14:P14">SUM(F8:F13)</f>
        <v>80460</v>
      </c>
      <c r="G14" s="287">
        <f t="shared" si="0"/>
        <v>-54</v>
      </c>
      <c r="H14" s="326">
        <f t="shared" si="0"/>
        <v>0</v>
      </c>
      <c r="I14" s="326">
        <f t="shared" si="0"/>
        <v>0</v>
      </c>
      <c r="J14" s="326">
        <f t="shared" si="0"/>
        <v>0</v>
      </c>
      <c r="K14" s="326">
        <f t="shared" si="0"/>
        <v>0</v>
      </c>
      <c r="L14" s="326">
        <f t="shared" si="0"/>
        <v>-54</v>
      </c>
      <c r="M14" s="326">
        <f t="shared" si="0"/>
        <v>25671</v>
      </c>
      <c r="N14" s="328">
        <f t="shared" si="0"/>
        <v>0</v>
      </c>
      <c r="O14" s="326">
        <f t="shared" si="0"/>
        <v>54735</v>
      </c>
      <c r="P14" s="324">
        <f t="shared" si="0"/>
        <v>54735</v>
      </c>
      <c r="Q14" s="29">
        <f aca="true" t="shared" si="1" ref="Q14:X14">SUMIF($Y$8:$Y$13,$Y$6,Q8:Q13)</f>
        <v>37</v>
      </c>
      <c r="R14" s="30">
        <f t="shared" si="1"/>
        <v>0</v>
      </c>
      <c r="S14" s="30">
        <f t="shared" si="1"/>
        <v>0</v>
      </c>
      <c r="T14" s="31">
        <f t="shared" si="1"/>
        <v>0</v>
      </c>
      <c r="U14" s="30">
        <f t="shared" si="1"/>
        <v>0</v>
      </c>
      <c r="V14" s="29">
        <f t="shared" si="1"/>
        <v>0</v>
      </c>
      <c r="W14" s="31">
        <f t="shared" si="1"/>
        <v>0</v>
      </c>
      <c r="X14" s="32">
        <f t="shared" si="1"/>
        <v>0</v>
      </c>
      <c r="Y14" s="47" t="s">
        <v>11</v>
      </c>
    </row>
    <row r="15" spans="1:25" s="3" customFormat="1" ht="19.5" customHeight="1" thickBot="1">
      <c r="A15" s="280"/>
      <c r="B15" s="564"/>
      <c r="C15" s="333"/>
      <c r="D15" s="427"/>
      <c r="E15" s="340"/>
      <c r="F15" s="327"/>
      <c r="G15" s="288"/>
      <c r="H15" s="327"/>
      <c r="I15" s="327"/>
      <c r="J15" s="327"/>
      <c r="K15" s="327"/>
      <c r="L15" s="327"/>
      <c r="M15" s="327"/>
      <c r="N15" s="329"/>
      <c r="O15" s="327"/>
      <c r="P15" s="325"/>
      <c r="Q15" s="61">
        <f>SUMIF($Y$8:$Y$13,$Y$7,Q8:Q13)</f>
        <v>25671</v>
      </c>
      <c r="R15" s="62">
        <f aca="true" t="shared" si="2" ref="R15:X15">SUMIF($Y$8:$Y$13,$Y$6,R8:R13)</f>
        <v>0</v>
      </c>
      <c r="S15" s="62">
        <f t="shared" si="2"/>
        <v>0</v>
      </c>
      <c r="T15" s="63">
        <f t="shared" si="2"/>
        <v>0</v>
      </c>
      <c r="U15" s="62">
        <f t="shared" si="2"/>
        <v>0</v>
      </c>
      <c r="V15" s="61">
        <f t="shared" si="2"/>
        <v>0</v>
      </c>
      <c r="W15" s="63">
        <f t="shared" si="2"/>
        <v>0</v>
      </c>
      <c r="X15" s="64">
        <f t="shared" si="2"/>
        <v>0</v>
      </c>
      <c r="Y15" s="48" t="s">
        <v>8</v>
      </c>
    </row>
    <row r="16" ht="14.25" hidden="1" outlineLevel="1" thickBot="1">
      <c r="A16" s="1" t="s">
        <v>38</v>
      </c>
    </row>
    <row r="17" spans="3:15" ht="14.25" hidden="1" outlineLevel="1" thickBot="1">
      <c r="C17" s="1" t="s">
        <v>39</v>
      </c>
      <c r="F17" s="1" t="s">
        <v>310</v>
      </c>
      <c r="O17" s="54"/>
    </row>
    <row r="18" spans="3:6" ht="14.25" hidden="1" outlineLevel="1" thickBot="1">
      <c r="C18" s="1" t="s">
        <v>40</v>
      </c>
      <c r="F18" s="1" t="s">
        <v>311</v>
      </c>
    </row>
    <row r="19" spans="3:6" ht="14.25" hidden="1" outlineLevel="1" thickBot="1">
      <c r="C19" s="1" t="s">
        <v>41</v>
      </c>
      <c r="F19" s="1" t="s">
        <v>312</v>
      </c>
    </row>
    <row r="20" spans="3:6" ht="14.25" hidden="1" outlineLevel="1" thickBot="1">
      <c r="C20" s="1" t="s">
        <v>42</v>
      </c>
      <c r="F20" s="1" t="s">
        <v>313</v>
      </c>
    </row>
    <row r="21" spans="3:6" ht="14.25" hidden="1" outlineLevel="1" thickBot="1">
      <c r="C21" s="1" t="s">
        <v>43</v>
      </c>
      <c r="F21" s="1" t="s">
        <v>314</v>
      </c>
    </row>
    <row r="22" spans="3:6" ht="14.25" hidden="1" outlineLevel="1" thickBot="1">
      <c r="C22" s="1" t="s">
        <v>44</v>
      </c>
      <c r="F22" s="1" t="s">
        <v>315</v>
      </c>
    </row>
    <row r="23" ht="14.25" hidden="1" outlineLevel="1" thickBot="1">
      <c r="C23" s="1" t="s">
        <v>45</v>
      </c>
    </row>
    <row r="24" ht="14.25" hidden="1" outlineLevel="1" thickBot="1">
      <c r="C24" s="1" t="s">
        <v>46</v>
      </c>
    </row>
    <row r="25" ht="14.25" hidden="1" outlineLevel="1" thickBot="1">
      <c r="C25" s="1" t="s">
        <v>47</v>
      </c>
    </row>
    <row r="26" ht="14.25" hidden="1" outlineLevel="1" thickBot="1">
      <c r="C26" s="1" t="s">
        <v>48</v>
      </c>
    </row>
    <row r="27" ht="13.5" collapsed="1">
      <c r="O27" s="53">
        <f>+(+$E$14+$G$14)-($M$14+$N$14)</f>
        <v>54735</v>
      </c>
    </row>
  </sheetData>
  <sheetProtection/>
  <mergeCells count="86">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A12:A13"/>
    <mergeCell ref="B12:C13"/>
    <mergeCell ref="D12:D13"/>
    <mergeCell ref="E12:E13"/>
    <mergeCell ref="F12:F13"/>
    <mergeCell ref="G12:G13"/>
    <mergeCell ref="G10:G11"/>
    <mergeCell ref="H10:H11"/>
    <mergeCell ref="I10:I11"/>
    <mergeCell ref="J10:J11"/>
    <mergeCell ref="K10:K11"/>
    <mergeCell ref="L10:L11"/>
    <mergeCell ref="N12:N13"/>
    <mergeCell ref="O12:O13"/>
    <mergeCell ref="P12:P13"/>
    <mergeCell ref="A14:A15"/>
    <mergeCell ref="B14:B15"/>
    <mergeCell ref="C14:C15"/>
    <mergeCell ref="D14:D15"/>
    <mergeCell ref="E14:E15"/>
    <mergeCell ref="F14:F15"/>
    <mergeCell ref="G14:G15"/>
    <mergeCell ref="H12:H13"/>
    <mergeCell ref="I12:I13"/>
    <mergeCell ref="J12:J13"/>
    <mergeCell ref="K12:K13"/>
    <mergeCell ref="L12:L13"/>
    <mergeCell ref="M12:M13"/>
    <mergeCell ref="N14:N15"/>
    <mergeCell ref="O14:O15"/>
    <mergeCell ref="P14:P15"/>
    <mergeCell ref="H14:H15"/>
    <mergeCell ref="I14:I15"/>
    <mergeCell ref="J14:J15"/>
    <mergeCell ref="K14:K15"/>
    <mergeCell ref="L14:L15"/>
    <mergeCell ref="M14:M1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5" r:id="rId1"/>
  <headerFooter>
    <oddHeader>&amp;L【機密性2情報】</oddHead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Y25"/>
  <sheetViews>
    <sheetView zoomScaleSheetLayoutView="85" zoomScalePageLayoutView="0" workbookViewId="0" topLeftCell="A1">
      <selection activeCell="A2" sqref="A2:A7"/>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6" ht="20.25" customHeight="1" thickBot="1">
      <c r="A1" s="247" t="s">
        <v>542</v>
      </c>
      <c r="B1" s="247"/>
      <c r="C1" s="248"/>
      <c r="D1" s="248"/>
      <c r="E1" s="248"/>
      <c r="F1" s="248"/>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51.75" customHeight="1">
      <c r="A8" s="279">
        <v>1</v>
      </c>
      <c r="B8" s="332" t="s">
        <v>484</v>
      </c>
      <c r="C8" s="463" t="s">
        <v>504</v>
      </c>
      <c r="D8" s="539" t="s">
        <v>505</v>
      </c>
      <c r="E8" s="293">
        <v>6208</v>
      </c>
      <c r="F8" s="289">
        <v>6208</v>
      </c>
      <c r="G8" s="293">
        <v>1</v>
      </c>
      <c r="H8" s="295">
        <v>1</v>
      </c>
      <c r="I8" s="295">
        <v>0</v>
      </c>
      <c r="J8" s="295">
        <v>0</v>
      </c>
      <c r="K8" s="295">
        <v>0</v>
      </c>
      <c r="L8" s="295">
        <v>1</v>
      </c>
      <c r="M8" s="283">
        <v>4647</v>
      </c>
      <c r="N8" s="285">
        <v>0</v>
      </c>
      <c r="O8" s="287">
        <f>+(+E8+G8)-(M8+N8)</f>
        <v>1562</v>
      </c>
      <c r="P8" s="306">
        <v>1562</v>
      </c>
      <c r="Q8" s="80">
        <v>1</v>
      </c>
      <c r="R8" s="26">
        <v>0</v>
      </c>
      <c r="S8" s="26">
        <v>0</v>
      </c>
      <c r="T8" s="27">
        <v>0</v>
      </c>
      <c r="U8" s="81">
        <v>28</v>
      </c>
      <c r="V8" s="25">
        <v>0</v>
      </c>
      <c r="W8" s="27">
        <v>0</v>
      </c>
      <c r="X8" s="28">
        <v>0</v>
      </c>
      <c r="Y8" s="47" t="s">
        <v>11</v>
      </c>
    </row>
    <row r="9" spans="1:25" s="2" customFormat="1" ht="51.75" customHeight="1" thickBot="1">
      <c r="A9" s="280"/>
      <c r="B9" s="333"/>
      <c r="C9" s="464"/>
      <c r="D9" s="541"/>
      <c r="E9" s="294"/>
      <c r="F9" s="290"/>
      <c r="G9" s="294"/>
      <c r="H9" s="296"/>
      <c r="I9" s="296"/>
      <c r="J9" s="296"/>
      <c r="K9" s="296"/>
      <c r="L9" s="296"/>
      <c r="M9" s="284"/>
      <c r="N9" s="286"/>
      <c r="O9" s="288"/>
      <c r="P9" s="307"/>
      <c r="Q9" s="85">
        <v>200</v>
      </c>
      <c r="R9" s="58">
        <v>0</v>
      </c>
      <c r="S9" s="58">
        <v>0</v>
      </c>
      <c r="T9" s="59">
        <v>0</v>
      </c>
      <c r="U9" s="86">
        <v>4453</v>
      </c>
      <c r="V9" s="57">
        <v>0</v>
      </c>
      <c r="W9" s="59">
        <v>0</v>
      </c>
      <c r="X9" s="60">
        <v>0</v>
      </c>
      <c r="Y9" s="48" t="s">
        <v>8</v>
      </c>
    </row>
    <row r="10" spans="1:25" s="2" customFormat="1" ht="21.75" customHeight="1" hidden="1">
      <c r="A10" s="279"/>
      <c r="B10" s="429"/>
      <c r="C10" s="430"/>
      <c r="D10" s="426"/>
      <c r="E10" s="293"/>
      <c r="F10" s="289"/>
      <c r="G10" s="293"/>
      <c r="H10" s="295"/>
      <c r="I10" s="295"/>
      <c r="J10" s="295"/>
      <c r="K10" s="295"/>
      <c r="L10" s="295"/>
      <c r="M10" s="346"/>
      <c r="N10" s="285"/>
      <c r="O10" s="287">
        <f>+(+E10+G10)-(M10+N10)</f>
        <v>0</v>
      </c>
      <c r="P10" s="289"/>
      <c r="Q10" s="25">
        <v>0</v>
      </c>
      <c r="R10" s="26">
        <v>0</v>
      </c>
      <c r="S10" s="26">
        <v>0</v>
      </c>
      <c r="T10" s="27">
        <v>0</v>
      </c>
      <c r="U10" s="26">
        <v>0</v>
      </c>
      <c r="V10" s="25">
        <v>0</v>
      </c>
      <c r="W10" s="27">
        <v>0</v>
      </c>
      <c r="X10" s="28">
        <v>0</v>
      </c>
      <c r="Y10" s="47" t="s">
        <v>11</v>
      </c>
    </row>
    <row r="11" spans="1:25" s="2" customFormat="1" ht="21.75" customHeight="1" hidden="1" thickBot="1">
      <c r="A11" s="280"/>
      <c r="B11" s="431"/>
      <c r="C11" s="432"/>
      <c r="D11" s="427"/>
      <c r="E11" s="294"/>
      <c r="F11" s="290"/>
      <c r="G11" s="294"/>
      <c r="H11" s="296"/>
      <c r="I11" s="355"/>
      <c r="J11" s="355"/>
      <c r="K11" s="355"/>
      <c r="L11" s="355"/>
      <c r="M11" s="347"/>
      <c r="N11" s="286"/>
      <c r="O11" s="288"/>
      <c r="P11" s="290"/>
      <c r="Q11" s="57">
        <v>0</v>
      </c>
      <c r="R11" s="58">
        <v>0</v>
      </c>
      <c r="S11" s="58">
        <v>0</v>
      </c>
      <c r="T11" s="59">
        <v>0</v>
      </c>
      <c r="U11" s="58">
        <v>0</v>
      </c>
      <c r="V11" s="57">
        <v>0</v>
      </c>
      <c r="W11" s="59">
        <v>0</v>
      </c>
      <c r="X11" s="60">
        <v>0</v>
      </c>
      <c r="Y11" s="48" t="s">
        <v>8</v>
      </c>
    </row>
    <row r="12" spans="1:25" s="3" customFormat="1" ht="19.5" customHeight="1">
      <c r="A12" s="279" t="s">
        <v>309</v>
      </c>
      <c r="B12" s="563">
        <v>1</v>
      </c>
      <c r="C12" s="332"/>
      <c r="D12" s="426"/>
      <c r="E12" s="287">
        <f aca="true" t="shared" si="0" ref="E12:P12">SUM(E8:E11)</f>
        <v>6208</v>
      </c>
      <c r="F12" s="324">
        <f t="shared" si="0"/>
        <v>6208</v>
      </c>
      <c r="G12" s="287">
        <f t="shared" si="0"/>
        <v>1</v>
      </c>
      <c r="H12" s="326">
        <f t="shared" si="0"/>
        <v>1</v>
      </c>
      <c r="I12" s="326">
        <f t="shared" si="0"/>
        <v>0</v>
      </c>
      <c r="J12" s="326">
        <f t="shared" si="0"/>
        <v>0</v>
      </c>
      <c r="K12" s="326">
        <f t="shared" si="0"/>
        <v>0</v>
      </c>
      <c r="L12" s="326">
        <f t="shared" si="0"/>
        <v>1</v>
      </c>
      <c r="M12" s="326">
        <f t="shared" si="0"/>
        <v>4647</v>
      </c>
      <c r="N12" s="328">
        <f t="shared" si="0"/>
        <v>0</v>
      </c>
      <c r="O12" s="287">
        <f t="shared" si="0"/>
        <v>1562</v>
      </c>
      <c r="P12" s="324">
        <f t="shared" si="0"/>
        <v>1562</v>
      </c>
      <c r="Q12" s="29">
        <f aca="true" t="shared" si="1" ref="Q12:X12">SUMIF($Y$8:$Y$11,$Y$6,Q8:Q11)</f>
        <v>1</v>
      </c>
      <c r="R12" s="30">
        <f t="shared" si="1"/>
        <v>0</v>
      </c>
      <c r="S12" s="30">
        <f t="shared" si="1"/>
        <v>0</v>
      </c>
      <c r="T12" s="31">
        <f t="shared" si="1"/>
        <v>0</v>
      </c>
      <c r="U12" s="30">
        <f t="shared" si="1"/>
        <v>28</v>
      </c>
      <c r="V12" s="29">
        <f t="shared" si="1"/>
        <v>0</v>
      </c>
      <c r="W12" s="31">
        <f t="shared" si="1"/>
        <v>0</v>
      </c>
      <c r="X12" s="32">
        <f t="shared" si="1"/>
        <v>0</v>
      </c>
      <c r="Y12" s="47" t="s">
        <v>11</v>
      </c>
    </row>
    <row r="13" spans="1:25" s="3" customFormat="1" ht="19.5" customHeight="1" thickBot="1">
      <c r="A13" s="280"/>
      <c r="B13" s="564"/>
      <c r="C13" s="333"/>
      <c r="D13" s="427"/>
      <c r="E13" s="288"/>
      <c r="F13" s="325"/>
      <c r="G13" s="288"/>
      <c r="H13" s="327"/>
      <c r="I13" s="327"/>
      <c r="J13" s="327"/>
      <c r="K13" s="327"/>
      <c r="L13" s="327"/>
      <c r="M13" s="327"/>
      <c r="N13" s="329"/>
      <c r="O13" s="288"/>
      <c r="P13" s="325"/>
      <c r="Q13" s="61">
        <f aca="true" t="shared" si="2" ref="Q13:X13">SUMIF($Y$7:$Y$11,$Y$6,Q8:Q11)</f>
        <v>200</v>
      </c>
      <c r="R13" s="62">
        <f t="shared" si="2"/>
        <v>0</v>
      </c>
      <c r="S13" s="62">
        <f t="shared" si="2"/>
        <v>0</v>
      </c>
      <c r="T13" s="63">
        <f t="shared" si="2"/>
        <v>0</v>
      </c>
      <c r="U13" s="62">
        <f t="shared" si="2"/>
        <v>4453</v>
      </c>
      <c r="V13" s="61">
        <f t="shared" si="2"/>
        <v>0</v>
      </c>
      <c r="W13" s="63">
        <f t="shared" si="2"/>
        <v>0</v>
      </c>
      <c r="X13" s="64">
        <f t="shared" si="2"/>
        <v>0</v>
      </c>
      <c r="Y13" s="48" t="s">
        <v>8</v>
      </c>
    </row>
    <row r="14" ht="14.25" hidden="1" outlineLevel="1" thickBot="1">
      <c r="A14" s="1" t="s">
        <v>38</v>
      </c>
    </row>
    <row r="15" spans="3:15" ht="14.25" hidden="1" outlineLevel="1" thickBot="1">
      <c r="C15" s="1" t="s">
        <v>39</v>
      </c>
      <c r="F15" s="1" t="s">
        <v>310</v>
      </c>
      <c r="O15" s="54"/>
    </row>
    <row r="16" spans="3:6" ht="14.25" hidden="1" outlineLevel="1" thickBot="1">
      <c r="C16" s="1" t="s">
        <v>40</v>
      </c>
      <c r="F16" s="1" t="s">
        <v>311</v>
      </c>
    </row>
    <row r="17" spans="3:6" ht="14.25" hidden="1" outlineLevel="1" thickBot="1">
      <c r="C17" s="1" t="s">
        <v>41</v>
      </c>
      <c r="F17" s="1" t="s">
        <v>312</v>
      </c>
    </row>
    <row r="18" spans="3:6" ht="14.25" hidden="1" outlineLevel="1" thickBot="1">
      <c r="C18" s="1" t="s">
        <v>42</v>
      </c>
      <c r="F18" s="1" t="s">
        <v>313</v>
      </c>
    </row>
    <row r="19" spans="3:6" ht="14.25" hidden="1" outlineLevel="1" thickBot="1">
      <c r="C19" s="1" t="s">
        <v>43</v>
      </c>
      <c r="F19" s="1" t="s">
        <v>314</v>
      </c>
    </row>
    <row r="20" spans="3:6" ht="14.25" hidden="1" outlineLevel="1" thickBot="1">
      <c r="C20" s="1" t="s">
        <v>44</v>
      </c>
      <c r="F20" s="1" t="s">
        <v>315</v>
      </c>
    </row>
    <row r="21" ht="14.25" hidden="1" outlineLevel="1" thickBot="1">
      <c r="C21" s="1" t="s">
        <v>45</v>
      </c>
    </row>
    <row r="22" ht="14.25" hidden="1" outlineLevel="1" thickBot="1">
      <c r="C22" s="1" t="s">
        <v>46</v>
      </c>
    </row>
    <row r="23" ht="14.25" hidden="1" outlineLevel="1" thickBot="1">
      <c r="C23" s="1" t="s">
        <v>47</v>
      </c>
    </row>
    <row r="24" ht="14.25" hidden="1" outlineLevel="1" thickBot="1">
      <c r="C24" s="1" t="s">
        <v>48</v>
      </c>
    </row>
    <row r="25" ht="13.5" collapsed="1">
      <c r="O25" s="53">
        <f>+(+$E$12+$G$12)-($M$12+$N$12)</f>
        <v>1562</v>
      </c>
    </row>
  </sheetData>
  <sheetProtection/>
  <mergeCells count="70">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C11"/>
    <mergeCell ref="D10:D11"/>
    <mergeCell ref="E10:E11"/>
    <mergeCell ref="F10:F11"/>
    <mergeCell ref="G10:G11"/>
    <mergeCell ref="G8:G9"/>
    <mergeCell ref="H8:H9"/>
    <mergeCell ref="I8:I9"/>
    <mergeCell ref="J8:J9"/>
    <mergeCell ref="K8:K9"/>
    <mergeCell ref="L8:L9"/>
    <mergeCell ref="N10:N11"/>
    <mergeCell ref="O10:O11"/>
    <mergeCell ref="P10:P11"/>
    <mergeCell ref="A12:A13"/>
    <mergeCell ref="B12:B13"/>
    <mergeCell ref="C12:C13"/>
    <mergeCell ref="D12:D13"/>
    <mergeCell ref="E12:E13"/>
    <mergeCell ref="F12:F13"/>
    <mergeCell ref="G12:G13"/>
    <mergeCell ref="H10:H11"/>
    <mergeCell ref="I10:I11"/>
    <mergeCell ref="J10:J11"/>
    <mergeCell ref="K10:K11"/>
    <mergeCell ref="L10:L11"/>
    <mergeCell ref="M10:M11"/>
    <mergeCell ref="N12:N13"/>
    <mergeCell ref="O12:O13"/>
    <mergeCell ref="P12:P13"/>
    <mergeCell ref="H12:H13"/>
    <mergeCell ref="I12:I13"/>
    <mergeCell ref="J12:J13"/>
    <mergeCell ref="K12:K13"/>
    <mergeCell ref="L12:L13"/>
    <mergeCell ref="M12:M1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Y25"/>
  <sheetViews>
    <sheetView zoomScaleSheetLayoutView="85" zoomScalePageLayoutView="0" workbookViewId="0" topLeftCell="A1">
      <selection activeCell="C8" sqref="C8:C9"/>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543</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56.25" customHeight="1">
      <c r="A8" s="279">
        <v>1</v>
      </c>
      <c r="B8" s="332" t="s">
        <v>484</v>
      </c>
      <c r="C8" s="433" t="s">
        <v>506</v>
      </c>
      <c r="D8" s="539" t="s">
        <v>106</v>
      </c>
      <c r="E8" s="293">
        <v>14600</v>
      </c>
      <c r="F8" s="289">
        <v>14600</v>
      </c>
      <c r="G8" s="293">
        <v>0</v>
      </c>
      <c r="H8" s="295">
        <v>0</v>
      </c>
      <c r="I8" s="295">
        <v>0</v>
      </c>
      <c r="J8" s="295">
        <v>0</v>
      </c>
      <c r="K8" s="295">
        <v>0</v>
      </c>
      <c r="L8" s="295">
        <v>0</v>
      </c>
      <c r="M8" s="306">
        <v>3905</v>
      </c>
      <c r="N8" s="356">
        <v>0</v>
      </c>
      <c r="O8" s="287">
        <f>E8-M8</f>
        <v>10695</v>
      </c>
      <c r="P8" s="289">
        <f>O8</f>
        <v>10695</v>
      </c>
      <c r="Q8" s="25">
        <v>382</v>
      </c>
      <c r="R8" s="26">
        <v>0</v>
      </c>
      <c r="S8" s="26">
        <v>0</v>
      </c>
      <c r="T8" s="27">
        <v>0</v>
      </c>
      <c r="U8" s="26">
        <v>0</v>
      </c>
      <c r="V8" s="25">
        <v>0</v>
      </c>
      <c r="W8" s="27">
        <v>0</v>
      </c>
      <c r="X8" s="28">
        <v>0</v>
      </c>
      <c r="Y8" s="45" t="s">
        <v>11</v>
      </c>
    </row>
    <row r="9" spans="1:25" s="2" customFormat="1" ht="56.25" customHeight="1" thickBot="1">
      <c r="A9" s="280"/>
      <c r="B9" s="333"/>
      <c r="C9" s="434"/>
      <c r="D9" s="427"/>
      <c r="E9" s="360"/>
      <c r="F9" s="290"/>
      <c r="G9" s="360"/>
      <c r="H9" s="355"/>
      <c r="I9" s="355"/>
      <c r="J9" s="355"/>
      <c r="K9" s="355"/>
      <c r="L9" s="355"/>
      <c r="M9" s="322"/>
      <c r="N9" s="357"/>
      <c r="O9" s="288"/>
      <c r="P9" s="290"/>
      <c r="Q9" s="57">
        <v>3861</v>
      </c>
      <c r="R9" s="58">
        <v>0</v>
      </c>
      <c r="S9" s="58">
        <v>0</v>
      </c>
      <c r="T9" s="59">
        <v>0</v>
      </c>
      <c r="U9" s="58">
        <v>0</v>
      </c>
      <c r="V9" s="57">
        <v>0</v>
      </c>
      <c r="W9" s="59">
        <v>0</v>
      </c>
      <c r="X9" s="60">
        <v>0</v>
      </c>
      <c r="Y9" s="46" t="s">
        <v>8</v>
      </c>
    </row>
    <row r="10" spans="1:25" s="2" customFormat="1" ht="21.75" customHeight="1" hidden="1">
      <c r="A10" s="279"/>
      <c r="B10" s="429"/>
      <c r="C10" s="430"/>
      <c r="D10" s="426"/>
      <c r="E10" s="293"/>
      <c r="F10" s="289"/>
      <c r="G10" s="293"/>
      <c r="H10" s="295"/>
      <c r="I10" s="295"/>
      <c r="J10" s="295"/>
      <c r="K10" s="295"/>
      <c r="L10" s="295"/>
      <c r="M10" s="346"/>
      <c r="N10" s="285"/>
      <c r="O10" s="287">
        <f>+(+E10+G10)-(M10+N10)</f>
        <v>0</v>
      </c>
      <c r="P10" s="289"/>
      <c r="Q10" s="25">
        <v>0</v>
      </c>
      <c r="R10" s="26">
        <v>0</v>
      </c>
      <c r="S10" s="26">
        <v>0</v>
      </c>
      <c r="T10" s="27">
        <v>0</v>
      </c>
      <c r="U10" s="26">
        <v>0</v>
      </c>
      <c r="V10" s="25">
        <v>0</v>
      </c>
      <c r="W10" s="27">
        <v>0</v>
      </c>
      <c r="X10" s="28">
        <v>0</v>
      </c>
      <c r="Y10" s="47" t="s">
        <v>11</v>
      </c>
    </row>
    <row r="11" spans="1:25" s="2" customFormat="1" ht="21.75" customHeight="1" hidden="1" thickBot="1">
      <c r="A11" s="280"/>
      <c r="B11" s="431"/>
      <c r="C11" s="432"/>
      <c r="D11" s="427"/>
      <c r="E11" s="294"/>
      <c r="F11" s="290"/>
      <c r="G11" s="294"/>
      <c r="H11" s="296"/>
      <c r="I11" s="355"/>
      <c r="J11" s="355"/>
      <c r="K11" s="355"/>
      <c r="L11" s="355"/>
      <c r="M11" s="347"/>
      <c r="N11" s="286"/>
      <c r="O11" s="288"/>
      <c r="P11" s="290"/>
      <c r="Q11" s="57">
        <v>0</v>
      </c>
      <c r="R11" s="58">
        <v>0</v>
      </c>
      <c r="S11" s="58">
        <v>0</v>
      </c>
      <c r="T11" s="59">
        <v>0</v>
      </c>
      <c r="U11" s="58">
        <v>0</v>
      </c>
      <c r="V11" s="57">
        <v>0</v>
      </c>
      <c r="W11" s="59">
        <v>0</v>
      </c>
      <c r="X11" s="60">
        <v>0</v>
      </c>
      <c r="Y11" s="48" t="s">
        <v>8</v>
      </c>
    </row>
    <row r="12" spans="1:25" s="3" customFormat="1" ht="19.5" customHeight="1">
      <c r="A12" s="279" t="s">
        <v>309</v>
      </c>
      <c r="B12" s="563">
        <v>1</v>
      </c>
      <c r="C12" s="332"/>
      <c r="D12" s="426"/>
      <c r="E12" s="287">
        <f aca="true" t="shared" si="0" ref="E12:P12">SUM(E8:E11)</f>
        <v>14600</v>
      </c>
      <c r="F12" s="324">
        <f t="shared" si="0"/>
        <v>14600</v>
      </c>
      <c r="G12" s="287">
        <f t="shared" si="0"/>
        <v>0</v>
      </c>
      <c r="H12" s="326">
        <f t="shared" si="0"/>
        <v>0</v>
      </c>
      <c r="I12" s="326">
        <f t="shared" si="0"/>
        <v>0</v>
      </c>
      <c r="J12" s="326">
        <f t="shared" si="0"/>
        <v>0</v>
      </c>
      <c r="K12" s="326">
        <f t="shared" si="0"/>
        <v>0</v>
      </c>
      <c r="L12" s="326">
        <f t="shared" si="0"/>
        <v>0</v>
      </c>
      <c r="M12" s="326">
        <f t="shared" si="0"/>
        <v>3905</v>
      </c>
      <c r="N12" s="328">
        <f t="shared" si="0"/>
        <v>0</v>
      </c>
      <c r="O12" s="287">
        <f t="shared" si="0"/>
        <v>10695</v>
      </c>
      <c r="P12" s="324">
        <f t="shared" si="0"/>
        <v>10695</v>
      </c>
      <c r="Q12" s="29">
        <f aca="true" t="shared" si="1" ref="Q12:X12">SUMIF($Y$8:$Y$11,$Y$6,Q8:Q11)</f>
        <v>382</v>
      </c>
      <c r="R12" s="30">
        <f t="shared" si="1"/>
        <v>0</v>
      </c>
      <c r="S12" s="30">
        <f t="shared" si="1"/>
        <v>0</v>
      </c>
      <c r="T12" s="31">
        <f t="shared" si="1"/>
        <v>0</v>
      </c>
      <c r="U12" s="30">
        <f t="shared" si="1"/>
        <v>0</v>
      </c>
      <c r="V12" s="29">
        <f t="shared" si="1"/>
        <v>0</v>
      </c>
      <c r="W12" s="31">
        <f t="shared" si="1"/>
        <v>0</v>
      </c>
      <c r="X12" s="32">
        <f t="shared" si="1"/>
        <v>0</v>
      </c>
      <c r="Y12" s="47" t="s">
        <v>11</v>
      </c>
    </row>
    <row r="13" spans="1:25" s="3" customFormat="1" ht="19.5" customHeight="1" thickBot="1">
      <c r="A13" s="280"/>
      <c r="B13" s="564"/>
      <c r="C13" s="333"/>
      <c r="D13" s="427"/>
      <c r="E13" s="288"/>
      <c r="F13" s="325"/>
      <c r="G13" s="288"/>
      <c r="H13" s="327"/>
      <c r="I13" s="327"/>
      <c r="J13" s="327"/>
      <c r="K13" s="327"/>
      <c r="L13" s="327"/>
      <c r="M13" s="327"/>
      <c r="N13" s="329"/>
      <c r="O13" s="288"/>
      <c r="P13" s="325"/>
      <c r="Q13" s="61">
        <f aca="true" t="shared" si="2" ref="Q13:X13">SUMIF($Y$7:$Y$11,$Y$6,Q8:Q11)</f>
        <v>3861</v>
      </c>
      <c r="R13" s="62">
        <f t="shared" si="2"/>
        <v>0</v>
      </c>
      <c r="S13" s="62">
        <f t="shared" si="2"/>
        <v>0</v>
      </c>
      <c r="T13" s="63">
        <f t="shared" si="2"/>
        <v>0</v>
      </c>
      <c r="U13" s="62">
        <f t="shared" si="2"/>
        <v>0</v>
      </c>
      <c r="V13" s="61">
        <f t="shared" si="2"/>
        <v>0</v>
      </c>
      <c r="W13" s="63">
        <f t="shared" si="2"/>
        <v>0</v>
      </c>
      <c r="X13" s="64">
        <f t="shared" si="2"/>
        <v>0</v>
      </c>
      <c r="Y13" s="48" t="s">
        <v>8</v>
      </c>
    </row>
    <row r="14" ht="14.25" hidden="1" outlineLevel="1" thickBot="1">
      <c r="A14" s="1" t="s">
        <v>38</v>
      </c>
    </row>
    <row r="15" spans="3:15" ht="14.25" hidden="1" outlineLevel="1" thickBot="1">
      <c r="C15" s="1" t="s">
        <v>39</v>
      </c>
      <c r="F15" s="1" t="s">
        <v>310</v>
      </c>
      <c r="O15" s="54"/>
    </row>
    <row r="16" spans="3:6" ht="14.25" hidden="1" outlineLevel="1" thickBot="1">
      <c r="C16" s="1" t="s">
        <v>40</v>
      </c>
      <c r="F16" s="1" t="s">
        <v>311</v>
      </c>
    </row>
    <row r="17" spans="3:6" ht="14.25" hidden="1" outlineLevel="1" thickBot="1">
      <c r="C17" s="1" t="s">
        <v>41</v>
      </c>
      <c r="F17" s="1" t="s">
        <v>312</v>
      </c>
    </row>
    <row r="18" spans="3:6" ht="14.25" hidden="1" outlineLevel="1" thickBot="1">
      <c r="C18" s="1" t="s">
        <v>42</v>
      </c>
      <c r="F18" s="1" t="s">
        <v>313</v>
      </c>
    </row>
    <row r="19" spans="3:6" ht="14.25" hidden="1" outlineLevel="1" thickBot="1">
      <c r="C19" s="1" t="s">
        <v>43</v>
      </c>
      <c r="F19" s="1" t="s">
        <v>314</v>
      </c>
    </row>
    <row r="20" spans="3:6" ht="14.25" hidden="1" outlineLevel="1" thickBot="1">
      <c r="C20" s="1" t="s">
        <v>44</v>
      </c>
      <c r="F20" s="1" t="s">
        <v>315</v>
      </c>
    </row>
    <row r="21" ht="14.25" hidden="1" outlineLevel="1" thickBot="1">
      <c r="C21" s="1" t="s">
        <v>45</v>
      </c>
    </row>
    <row r="22" ht="14.25" hidden="1" outlineLevel="1" thickBot="1">
      <c r="C22" s="1" t="s">
        <v>46</v>
      </c>
    </row>
    <row r="23" ht="14.25" hidden="1" outlineLevel="1" thickBot="1">
      <c r="C23" s="1" t="s">
        <v>47</v>
      </c>
    </row>
    <row r="24" ht="14.25" hidden="1" outlineLevel="1" thickBot="1">
      <c r="C24" s="1" t="s">
        <v>48</v>
      </c>
    </row>
    <row r="25" ht="13.5" collapsed="1">
      <c r="O25" s="53">
        <f>+(+$E$12+$G$12)-($M$12+$N$12)</f>
        <v>10695</v>
      </c>
    </row>
  </sheetData>
  <sheetProtection/>
  <mergeCells count="70">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C11"/>
    <mergeCell ref="D10:D11"/>
    <mergeCell ref="E10:E11"/>
    <mergeCell ref="F10:F11"/>
    <mergeCell ref="G10:G11"/>
    <mergeCell ref="G8:G9"/>
    <mergeCell ref="H8:H9"/>
    <mergeCell ref="I8:I9"/>
    <mergeCell ref="J8:J9"/>
    <mergeCell ref="K8:K9"/>
    <mergeCell ref="L8:L9"/>
    <mergeCell ref="N10:N11"/>
    <mergeCell ref="O10:O11"/>
    <mergeCell ref="P10:P11"/>
    <mergeCell ref="A12:A13"/>
    <mergeCell ref="B12:B13"/>
    <mergeCell ref="C12:C13"/>
    <mergeCell ref="D12:D13"/>
    <mergeCell ref="E12:E13"/>
    <mergeCell ref="F12:F13"/>
    <mergeCell ref="G12:G13"/>
    <mergeCell ref="H10:H11"/>
    <mergeCell ref="I10:I11"/>
    <mergeCell ref="J10:J11"/>
    <mergeCell ref="K10:K11"/>
    <mergeCell ref="L10:L11"/>
    <mergeCell ref="M10:M11"/>
    <mergeCell ref="N12:N13"/>
    <mergeCell ref="O12:O13"/>
    <mergeCell ref="P12:P13"/>
    <mergeCell ref="H12:H13"/>
    <mergeCell ref="I12:I13"/>
    <mergeCell ref="J12:J13"/>
    <mergeCell ref="K12:K13"/>
    <mergeCell ref="L12:L13"/>
    <mergeCell ref="M12:M1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Y25"/>
  <sheetViews>
    <sheetView view="pageBreakPreview" zoomScale="85" zoomScaleSheetLayoutView="85" zoomScalePageLayoutView="0" workbookViewId="0" topLeftCell="A1">
      <selection activeCell="D8" sqref="D8:D9"/>
    </sheetView>
  </sheetViews>
  <sheetFormatPr defaultColWidth="9.0039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59" t="s">
        <v>544</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43.5" customHeight="1">
      <c r="A8" s="279">
        <v>1</v>
      </c>
      <c r="B8" s="576" t="s">
        <v>307</v>
      </c>
      <c r="C8" s="509" t="s">
        <v>507</v>
      </c>
      <c r="D8" s="539" t="s">
        <v>508</v>
      </c>
      <c r="E8" s="293">
        <v>5351</v>
      </c>
      <c r="F8" s="289">
        <v>5351</v>
      </c>
      <c r="G8" s="293">
        <v>2</v>
      </c>
      <c r="H8" s="295">
        <v>0</v>
      </c>
      <c r="I8" s="295">
        <v>0</v>
      </c>
      <c r="J8" s="295">
        <v>0</v>
      </c>
      <c r="K8" s="295">
        <v>0</v>
      </c>
      <c r="L8" s="295">
        <v>0</v>
      </c>
      <c r="M8" s="283">
        <v>1232</v>
      </c>
      <c r="N8" s="285">
        <v>0</v>
      </c>
      <c r="O8" s="287">
        <f>+(+E8+G8)-(M8+N8)</f>
        <v>4121</v>
      </c>
      <c r="P8" s="289">
        <v>4121</v>
      </c>
      <c r="Q8" s="25">
        <v>4</v>
      </c>
      <c r="R8" s="26">
        <v>0</v>
      </c>
      <c r="S8" s="26">
        <v>0</v>
      </c>
      <c r="T8" s="27">
        <v>0</v>
      </c>
      <c r="U8" s="26">
        <v>0</v>
      </c>
      <c r="V8" s="25">
        <v>0</v>
      </c>
      <c r="W8" s="27">
        <v>0</v>
      </c>
      <c r="X8" s="28">
        <v>0</v>
      </c>
      <c r="Y8" s="47" t="s">
        <v>11</v>
      </c>
    </row>
    <row r="9" spans="1:25" s="2" customFormat="1" ht="43.5" customHeight="1" thickBot="1">
      <c r="A9" s="280"/>
      <c r="B9" s="577"/>
      <c r="C9" s="510"/>
      <c r="D9" s="541"/>
      <c r="E9" s="294"/>
      <c r="F9" s="290"/>
      <c r="G9" s="294"/>
      <c r="H9" s="296"/>
      <c r="I9" s="296"/>
      <c r="J9" s="296"/>
      <c r="K9" s="296"/>
      <c r="L9" s="296"/>
      <c r="M9" s="284"/>
      <c r="N9" s="286"/>
      <c r="O9" s="288"/>
      <c r="P9" s="290"/>
      <c r="Q9" s="57">
        <v>1232</v>
      </c>
      <c r="R9" s="58">
        <v>0</v>
      </c>
      <c r="S9" s="58">
        <v>0</v>
      </c>
      <c r="T9" s="59">
        <v>0</v>
      </c>
      <c r="U9" s="58">
        <v>0</v>
      </c>
      <c r="V9" s="57">
        <v>0</v>
      </c>
      <c r="W9" s="59">
        <v>0</v>
      </c>
      <c r="X9" s="60">
        <v>0</v>
      </c>
      <c r="Y9" s="48" t="s">
        <v>8</v>
      </c>
    </row>
    <row r="10" spans="1:25" s="3" customFormat="1" ht="19.5" customHeight="1">
      <c r="A10" s="279" t="s">
        <v>309</v>
      </c>
      <c r="B10" s="279">
        <f>A8</f>
        <v>1</v>
      </c>
      <c r="C10" s="332"/>
      <c r="D10" s="426"/>
      <c r="E10" s="287">
        <f aca="true" t="shared" si="0" ref="E10:P10">SUM(E8:E9)</f>
        <v>5351</v>
      </c>
      <c r="F10" s="324">
        <f t="shared" si="0"/>
        <v>5351</v>
      </c>
      <c r="G10" s="287">
        <f t="shared" si="0"/>
        <v>2</v>
      </c>
      <c r="H10" s="326">
        <f t="shared" si="0"/>
        <v>0</v>
      </c>
      <c r="I10" s="326">
        <f t="shared" si="0"/>
        <v>0</v>
      </c>
      <c r="J10" s="326">
        <f t="shared" si="0"/>
        <v>0</v>
      </c>
      <c r="K10" s="326">
        <f t="shared" si="0"/>
        <v>0</v>
      </c>
      <c r="L10" s="326">
        <f t="shared" si="0"/>
        <v>0</v>
      </c>
      <c r="M10" s="326">
        <f t="shared" si="0"/>
        <v>1232</v>
      </c>
      <c r="N10" s="328">
        <f t="shared" si="0"/>
        <v>0</v>
      </c>
      <c r="O10" s="287">
        <f t="shared" si="0"/>
        <v>4121</v>
      </c>
      <c r="P10" s="324">
        <f t="shared" si="0"/>
        <v>4121</v>
      </c>
      <c r="Q10" s="29">
        <f aca="true" t="shared" si="1" ref="Q10:X10">SUMIF($Y$8:$Y$9,$Y$6,Q8:Q9)</f>
        <v>4</v>
      </c>
      <c r="R10" s="30">
        <f t="shared" si="1"/>
        <v>0</v>
      </c>
      <c r="S10" s="30">
        <f t="shared" si="1"/>
        <v>0</v>
      </c>
      <c r="T10" s="31">
        <f t="shared" si="1"/>
        <v>0</v>
      </c>
      <c r="U10" s="30">
        <f t="shared" si="1"/>
        <v>0</v>
      </c>
      <c r="V10" s="29">
        <f t="shared" si="1"/>
        <v>0</v>
      </c>
      <c r="W10" s="31">
        <f t="shared" si="1"/>
        <v>0</v>
      </c>
      <c r="X10" s="32">
        <f t="shared" si="1"/>
        <v>0</v>
      </c>
      <c r="Y10" s="47" t="s">
        <v>11</v>
      </c>
    </row>
    <row r="11" spans="1:25" s="3" customFormat="1" ht="19.5" customHeight="1" thickBot="1">
      <c r="A11" s="280"/>
      <c r="B11" s="280"/>
      <c r="C11" s="333"/>
      <c r="D11" s="427"/>
      <c r="E11" s="288"/>
      <c r="F11" s="325"/>
      <c r="G11" s="288"/>
      <c r="H11" s="327"/>
      <c r="I11" s="327"/>
      <c r="J11" s="327"/>
      <c r="K11" s="327"/>
      <c r="L11" s="327"/>
      <c r="M11" s="327"/>
      <c r="N11" s="329"/>
      <c r="O11" s="288"/>
      <c r="P11" s="325"/>
      <c r="Q11" s="61">
        <f>Q9</f>
        <v>1232</v>
      </c>
      <c r="R11" s="62">
        <f aca="true" t="shared" si="2" ref="R11:X11">SUMIF($Y$8:$Y$9,$Y$6,R8:R9)</f>
        <v>0</v>
      </c>
      <c r="S11" s="62">
        <f t="shared" si="2"/>
        <v>0</v>
      </c>
      <c r="T11" s="63">
        <f t="shared" si="2"/>
        <v>0</v>
      </c>
      <c r="U11" s="62">
        <f t="shared" si="2"/>
        <v>0</v>
      </c>
      <c r="V11" s="61">
        <f t="shared" si="2"/>
        <v>0</v>
      </c>
      <c r="W11" s="63">
        <f t="shared" si="2"/>
        <v>0</v>
      </c>
      <c r="X11" s="64">
        <f t="shared" si="2"/>
        <v>0</v>
      </c>
      <c r="Y11" s="48" t="s">
        <v>8</v>
      </c>
    </row>
    <row r="12" ht="13.5" outlineLevel="1">
      <c r="A12" s="1" t="s">
        <v>38</v>
      </c>
    </row>
    <row r="13" spans="3:25" ht="13.5" outlineLevel="1">
      <c r="C13" s="1" t="s">
        <v>39</v>
      </c>
      <c r="F13" s="1" t="s">
        <v>310</v>
      </c>
      <c r="O13" s="54"/>
      <c r="Y13" s="1"/>
    </row>
    <row r="14" spans="3:25" ht="13.5" customHeight="1" outlineLevel="1">
      <c r="C14" s="1" t="s">
        <v>40</v>
      </c>
      <c r="F14" s="1" t="s">
        <v>311</v>
      </c>
      <c r="Y14" s="1"/>
    </row>
    <row r="15" spans="3:25" ht="13.5" customHeight="1" outlineLevel="1">
      <c r="C15" s="1" t="s">
        <v>41</v>
      </c>
      <c r="F15" s="1" t="s">
        <v>312</v>
      </c>
      <c r="Y15" s="1"/>
    </row>
    <row r="16" spans="3:25" ht="13.5" customHeight="1" outlineLevel="1">
      <c r="C16" s="1" t="s">
        <v>42</v>
      </c>
      <c r="F16" s="1" t="s">
        <v>313</v>
      </c>
      <c r="Y16" s="1"/>
    </row>
    <row r="17" spans="3:25" ht="13.5" customHeight="1" outlineLevel="1">
      <c r="C17" s="1" t="s">
        <v>43</v>
      </c>
      <c r="F17" s="1" t="s">
        <v>314</v>
      </c>
      <c r="Y17" s="1"/>
    </row>
    <row r="18" spans="3:25" ht="13.5" customHeight="1" outlineLevel="1">
      <c r="C18" s="1" t="s">
        <v>44</v>
      </c>
      <c r="F18" s="1" t="s">
        <v>315</v>
      </c>
      <c r="Y18" s="1"/>
    </row>
    <row r="19" spans="3:25" ht="13.5" customHeight="1" outlineLevel="1">
      <c r="C19" s="1" t="s">
        <v>45</v>
      </c>
      <c r="Y19" s="1"/>
    </row>
    <row r="20" spans="3:25" ht="13.5" customHeight="1" outlineLevel="1">
      <c r="C20" s="1" t="s">
        <v>46</v>
      </c>
      <c r="Y20" s="1"/>
    </row>
    <row r="21" spans="3:25" ht="13.5" customHeight="1" outlineLevel="1">
      <c r="C21" s="1" t="s">
        <v>47</v>
      </c>
      <c r="Y21" s="1"/>
    </row>
    <row r="22" spans="3:25" ht="13.5" outlineLevel="1">
      <c r="C22" s="1" t="s">
        <v>48</v>
      </c>
      <c r="Y22" s="1"/>
    </row>
    <row r="23" spans="15:25" ht="13.5" customHeight="1" hidden="1" thickBot="1">
      <c r="O23" s="53">
        <f>+(+$E$10+$G$10)-($M$10+$N$10)</f>
        <v>4121</v>
      </c>
      <c r="Y23" s="1"/>
    </row>
    <row r="24" ht="13.5" customHeight="1" hidden="1" thickBot="1">
      <c r="Y24" s="1"/>
    </row>
    <row r="25" ht="13.5">
      <c r="Y25" s="1"/>
    </row>
  </sheetData>
  <sheetProtection/>
  <mergeCells count="55">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G10:G11"/>
    <mergeCell ref="H10:H11"/>
    <mergeCell ref="I10:I11"/>
    <mergeCell ref="J10:J11"/>
    <mergeCell ref="K10:K11"/>
    <mergeCell ref="L10:L1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65"/>
  <sheetViews>
    <sheetView view="pageBreakPreview" zoomScale="70" zoomScaleSheetLayoutView="70" zoomScalePageLayoutView="0" workbookViewId="0" topLeftCell="A1">
      <pane xSplit="2" ySplit="7" topLeftCell="C8" activePane="bottomRight" state="frozen"/>
      <selection pane="topLeft" activeCell="I25" sqref="I25"/>
      <selection pane="topRight" activeCell="I25" sqref="I25"/>
      <selection pane="bottomLeft" activeCell="I25" sqref="I25"/>
      <selection pane="bottomRight" activeCell="B8" sqref="B8:B9"/>
    </sheetView>
  </sheetViews>
  <sheetFormatPr defaultColWidth="9.140625" defaultRowHeight="15" outlineLevelRow="1"/>
  <cols>
    <col min="1" max="1" width="4.140625" style="1" customWidth="1"/>
    <col min="2" max="2" width="22.57421875" style="1" customWidth="1"/>
    <col min="3" max="16" width="11.140625" style="1" customWidth="1"/>
    <col min="17" max="23" width="8.00390625" style="1" customWidth="1"/>
    <col min="24" max="24" width="37.57421875" style="1" customWidth="1"/>
    <col min="25" max="25" width="0" style="43" hidden="1" customWidth="1"/>
    <col min="26" max="16384" width="9.00390625" style="1" customWidth="1"/>
  </cols>
  <sheetData>
    <row r="1" ht="20.25" customHeight="1" thickBot="1">
      <c r="A1" s="4" t="s">
        <v>161</v>
      </c>
    </row>
    <row r="2" spans="1:25" s="2" customFormat="1" ht="12.75" customHeight="1">
      <c r="A2" s="265" t="s">
        <v>4</v>
      </c>
      <c r="B2" s="265" t="s">
        <v>25</v>
      </c>
      <c r="C2" s="274" t="s">
        <v>152</v>
      </c>
      <c r="D2" s="375"/>
      <c r="E2" s="274" t="s">
        <v>153</v>
      </c>
      <c r="F2" s="381"/>
      <c r="G2" s="381"/>
      <c r="H2" s="381"/>
      <c r="I2" s="381"/>
      <c r="J2" s="381"/>
      <c r="K2" s="381"/>
      <c r="L2" s="381"/>
      <c r="M2" s="384" t="s">
        <v>154</v>
      </c>
      <c r="N2" s="274" t="s">
        <v>155</v>
      </c>
      <c r="O2" s="375"/>
      <c r="P2" s="274" t="s">
        <v>156</v>
      </c>
      <c r="Q2" s="402"/>
      <c r="R2" s="402"/>
      <c r="S2" s="402"/>
      <c r="T2" s="402"/>
      <c r="U2" s="274" t="s">
        <v>157</v>
      </c>
      <c r="V2" s="402"/>
      <c r="W2" s="403"/>
      <c r="X2" s="49" t="s">
        <v>27</v>
      </c>
      <c r="Y2" s="44"/>
    </row>
    <row r="3" spans="1:25" s="2" customFormat="1" ht="12" customHeight="1">
      <c r="A3" s="266"/>
      <c r="B3" s="266"/>
      <c r="C3" s="376"/>
      <c r="D3" s="377"/>
      <c r="E3" s="382"/>
      <c r="F3" s="383"/>
      <c r="G3" s="383"/>
      <c r="H3" s="383"/>
      <c r="I3" s="383"/>
      <c r="J3" s="383"/>
      <c r="K3" s="383"/>
      <c r="L3" s="383"/>
      <c r="M3" s="385"/>
      <c r="N3" s="376"/>
      <c r="O3" s="377"/>
      <c r="P3" s="18" t="s">
        <v>10</v>
      </c>
      <c r="Q3" s="404" t="s">
        <v>3</v>
      </c>
      <c r="R3" s="404" t="s">
        <v>9</v>
      </c>
      <c r="S3" s="407" t="s">
        <v>2</v>
      </c>
      <c r="T3" s="410" t="s">
        <v>12</v>
      </c>
      <c r="U3" s="413" t="s">
        <v>3</v>
      </c>
      <c r="V3" s="407" t="s">
        <v>9</v>
      </c>
      <c r="W3" s="416" t="s">
        <v>2</v>
      </c>
      <c r="X3" s="334" t="s">
        <v>51</v>
      </c>
      <c r="Y3" s="44"/>
    </row>
    <row r="4" spans="1:25" s="2" customFormat="1" ht="13.5" customHeight="1">
      <c r="A4" s="266"/>
      <c r="B4" s="266"/>
      <c r="C4" s="24"/>
      <c r="D4" s="23"/>
      <c r="E4" s="8" t="s">
        <v>6</v>
      </c>
      <c r="F4" s="9"/>
      <c r="G4" s="9"/>
      <c r="H4" s="9"/>
      <c r="I4" s="9"/>
      <c r="J4" s="9"/>
      <c r="K4" s="9"/>
      <c r="L4" s="389" t="s">
        <v>7</v>
      </c>
      <c r="M4" s="385"/>
      <c r="N4" s="24"/>
      <c r="O4" s="23"/>
      <c r="P4" s="419" t="s">
        <v>158</v>
      </c>
      <c r="Q4" s="405"/>
      <c r="R4" s="405"/>
      <c r="S4" s="408"/>
      <c r="T4" s="411"/>
      <c r="U4" s="414"/>
      <c r="V4" s="408"/>
      <c r="W4" s="417"/>
      <c r="X4" s="335"/>
      <c r="Y4" s="44"/>
    </row>
    <row r="5" spans="1:25" s="2" customFormat="1" ht="12" customHeight="1">
      <c r="A5" s="266"/>
      <c r="B5" s="266"/>
      <c r="C5" s="24"/>
      <c r="D5" s="378" t="s">
        <v>5</v>
      </c>
      <c r="E5" s="24"/>
      <c r="F5" s="6" t="s">
        <v>159</v>
      </c>
      <c r="G5" s="51"/>
      <c r="H5" s="51"/>
      <c r="I5" s="51"/>
      <c r="J5" s="51"/>
      <c r="K5" s="52"/>
      <c r="L5" s="390"/>
      <c r="M5" s="385"/>
      <c r="N5" s="24"/>
      <c r="O5" s="378" t="s">
        <v>5</v>
      </c>
      <c r="P5" s="420"/>
      <c r="Q5" s="406"/>
      <c r="R5" s="406"/>
      <c r="S5" s="409"/>
      <c r="T5" s="412"/>
      <c r="U5" s="415"/>
      <c r="V5" s="409"/>
      <c r="W5" s="418"/>
      <c r="X5" s="335"/>
      <c r="Y5" s="44"/>
    </row>
    <row r="6" spans="1:25" s="2" customFormat="1" ht="12" customHeight="1">
      <c r="A6" s="266"/>
      <c r="B6" s="266"/>
      <c r="C6" s="24"/>
      <c r="D6" s="379"/>
      <c r="E6" s="24"/>
      <c r="F6" s="22" t="s">
        <v>160</v>
      </c>
      <c r="G6" s="392" t="s">
        <v>49</v>
      </c>
      <c r="H6" s="393"/>
      <c r="I6" s="393"/>
      <c r="J6" s="394"/>
      <c r="K6" s="387" t="s">
        <v>33</v>
      </c>
      <c r="L6" s="390"/>
      <c r="M6" s="385"/>
      <c r="N6" s="24"/>
      <c r="O6" s="379"/>
      <c r="P6" s="13" t="s">
        <v>11</v>
      </c>
      <c r="Q6" s="14" t="s">
        <v>11</v>
      </c>
      <c r="R6" s="14" t="s">
        <v>11</v>
      </c>
      <c r="S6" s="15" t="s">
        <v>11</v>
      </c>
      <c r="T6" s="16" t="s">
        <v>11</v>
      </c>
      <c r="U6" s="20" t="s">
        <v>11</v>
      </c>
      <c r="V6" s="15" t="s">
        <v>11</v>
      </c>
      <c r="W6" s="16" t="s">
        <v>11</v>
      </c>
      <c r="X6" s="335"/>
      <c r="Y6" s="45" t="s">
        <v>11</v>
      </c>
    </row>
    <row r="7" spans="1:25" s="2" customFormat="1" ht="12.75" customHeight="1" thickBot="1">
      <c r="A7" s="267"/>
      <c r="B7" s="267"/>
      <c r="C7" s="5"/>
      <c r="D7" s="380"/>
      <c r="E7" s="5"/>
      <c r="F7" s="7"/>
      <c r="G7" s="55" t="s">
        <v>31</v>
      </c>
      <c r="H7" s="55" t="s">
        <v>32</v>
      </c>
      <c r="I7" s="55" t="s">
        <v>37</v>
      </c>
      <c r="J7" s="56" t="s">
        <v>50</v>
      </c>
      <c r="K7" s="388"/>
      <c r="L7" s="391"/>
      <c r="M7" s="386"/>
      <c r="N7" s="5"/>
      <c r="O7" s="380"/>
      <c r="P7" s="10" t="s">
        <v>8</v>
      </c>
      <c r="Q7" s="11" t="s">
        <v>8</v>
      </c>
      <c r="R7" s="11" t="s">
        <v>8</v>
      </c>
      <c r="S7" s="12" t="s">
        <v>8</v>
      </c>
      <c r="T7" s="17" t="s">
        <v>8</v>
      </c>
      <c r="U7" s="19" t="s">
        <v>8</v>
      </c>
      <c r="V7" s="12" t="s">
        <v>8</v>
      </c>
      <c r="W7" s="21" t="s">
        <v>8</v>
      </c>
      <c r="X7" s="336"/>
      <c r="Y7" s="46" t="s">
        <v>8</v>
      </c>
    </row>
    <row r="8" spans="1:25" s="2" customFormat="1" ht="65.25" customHeight="1">
      <c r="A8" s="279">
        <v>1</v>
      </c>
      <c r="B8" s="463" t="s">
        <v>56</v>
      </c>
      <c r="C8" s="293">
        <v>1264552</v>
      </c>
      <c r="D8" s="289">
        <v>1264552</v>
      </c>
      <c r="E8" s="293">
        <v>163853</v>
      </c>
      <c r="F8" s="295">
        <v>163853</v>
      </c>
      <c r="G8" s="295">
        <v>163679</v>
      </c>
      <c r="H8" s="295">
        <v>0</v>
      </c>
      <c r="I8" s="295">
        <v>0</v>
      </c>
      <c r="J8" s="297" t="s">
        <v>151</v>
      </c>
      <c r="K8" s="295">
        <v>174</v>
      </c>
      <c r="L8" s="306">
        <v>424845</v>
      </c>
      <c r="M8" s="356">
        <v>2411</v>
      </c>
      <c r="N8" s="287">
        <f>+(+C8+E8)-(L8+M8)+1</f>
        <v>1001150</v>
      </c>
      <c r="O8" s="289">
        <v>1001150</v>
      </c>
      <c r="P8" s="25">
        <v>82</v>
      </c>
      <c r="Q8" s="26">
        <v>0</v>
      </c>
      <c r="R8" s="26">
        <v>0</v>
      </c>
      <c r="S8" s="27">
        <v>0</v>
      </c>
      <c r="T8" s="26">
        <v>0</v>
      </c>
      <c r="U8" s="25">
        <v>0</v>
      </c>
      <c r="V8" s="27">
        <v>0</v>
      </c>
      <c r="W8" s="28">
        <v>0</v>
      </c>
      <c r="X8" s="291" t="s">
        <v>168</v>
      </c>
      <c r="Y8" s="47" t="s">
        <v>11</v>
      </c>
    </row>
    <row r="9" spans="1:25" s="2" customFormat="1" ht="65.25" customHeight="1" thickBot="1">
      <c r="A9" s="280"/>
      <c r="B9" s="594"/>
      <c r="C9" s="360"/>
      <c r="D9" s="321"/>
      <c r="E9" s="360"/>
      <c r="F9" s="355"/>
      <c r="G9" s="355"/>
      <c r="H9" s="355"/>
      <c r="I9" s="355"/>
      <c r="J9" s="298"/>
      <c r="K9" s="355"/>
      <c r="L9" s="322"/>
      <c r="M9" s="357"/>
      <c r="N9" s="340"/>
      <c r="O9" s="321"/>
      <c r="P9" s="57">
        <v>163679</v>
      </c>
      <c r="Q9" s="58">
        <v>0</v>
      </c>
      <c r="R9" s="58">
        <v>0</v>
      </c>
      <c r="S9" s="59">
        <v>0</v>
      </c>
      <c r="T9" s="58">
        <v>0</v>
      </c>
      <c r="U9" s="57">
        <v>0</v>
      </c>
      <c r="V9" s="59">
        <v>0</v>
      </c>
      <c r="W9" s="60">
        <v>0</v>
      </c>
      <c r="X9" s="337"/>
      <c r="Y9" s="48" t="s">
        <v>8</v>
      </c>
    </row>
    <row r="10" spans="1:25" s="2" customFormat="1" ht="65.25" customHeight="1">
      <c r="A10" s="279">
        <v>2</v>
      </c>
      <c r="B10" s="463" t="s">
        <v>143</v>
      </c>
      <c r="C10" s="343">
        <v>118584.036</v>
      </c>
      <c r="D10" s="306">
        <v>118584.036</v>
      </c>
      <c r="E10" s="343">
        <v>1795.954</v>
      </c>
      <c r="F10" s="283">
        <v>1795.954</v>
      </c>
      <c r="G10" s="283">
        <v>1176.379</v>
      </c>
      <c r="H10" s="295" t="s">
        <v>150</v>
      </c>
      <c r="I10" s="295" t="s">
        <v>150</v>
      </c>
      <c r="J10" s="297" t="s">
        <v>151</v>
      </c>
      <c r="K10" s="283">
        <v>619.575</v>
      </c>
      <c r="L10" s="306">
        <v>54399.226</v>
      </c>
      <c r="M10" s="356">
        <v>38.515</v>
      </c>
      <c r="N10" s="287">
        <f>+(+C10+E10)-(L10+M10)</f>
        <v>65942.24899999998</v>
      </c>
      <c r="O10" s="306">
        <v>65942.249</v>
      </c>
      <c r="P10" s="80">
        <v>0</v>
      </c>
      <c r="Q10" s="26">
        <v>0</v>
      </c>
      <c r="R10" s="26">
        <v>0</v>
      </c>
      <c r="S10" s="27">
        <v>0</v>
      </c>
      <c r="T10" s="81">
        <v>89</v>
      </c>
      <c r="U10" s="25">
        <v>0</v>
      </c>
      <c r="V10" s="27">
        <v>0</v>
      </c>
      <c r="W10" s="28">
        <v>0</v>
      </c>
      <c r="X10" s="422" t="s">
        <v>78</v>
      </c>
      <c r="Y10" s="84" t="s">
        <v>11</v>
      </c>
    </row>
    <row r="11" spans="1:25" s="2" customFormat="1" ht="65.25" customHeight="1" thickBot="1">
      <c r="A11" s="280"/>
      <c r="B11" s="594"/>
      <c r="C11" s="424"/>
      <c r="D11" s="322"/>
      <c r="E11" s="424"/>
      <c r="F11" s="345"/>
      <c r="G11" s="345"/>
      <c r="H11" s="355"/>
      <c r="I11" s="355"/>
      <c r="J11" s="298"/>
      <c r="K11" s="345"/>
      <c r="L11" s="322"/>
      <c r="M11" s="357"/>
      <c r="N11" s="340"/>
      <c r="O11" s="322"/>
      <c r="P11" s="85">
        <v>0</v>
      </c>
      <c r="Q11" s="58">
        <v>0</v>
      </c>
      <c r="R11" s="58">
        <v>0</v>
      </c>
      <c r="S11" s="59">
        <v>0</v>
      </c>
      <c r="T11" s="86">
        <v>54399.226</v>
      </c>
      <c r="U11" s="57">
        <v>0</v>
      </c>
      <c r="V11" s="59">
        <v>0</v>
      </c>
      <c r="W11" s="60">
        <v>0</v>
      </c>
      <c r="X11" s="423"/>
      <c r="Y11" s="88" t="s">
        <v>8</v>
      </c>
    </row>
    <row r="12" spans="1:25" s="2" customFormat="1" ht="51.75" customHeight="1">
      <c r="A12" s="279">
        <v>3</v>
      </c>
      <c r="B12" s="463" t="s">
        <v>173</v>
      </c>
      <c r="C12" s="343">
        <v>98645</v>
      </c>
      <c r="D12" s="306">
        <v>98645</v>
      </c>
      <c r="E12" s="343">
        <v>768</v>
      </c>
      <c r="F12" s="283">
        <v>768</v>
      </c>
      <c r="G12" s="295" t="s">
        <v>59</v>
      </c>
      <c r="H12" s="295" t="s">
        <v>59</v>
      </c>
      <c r="I12" s="295" t="s">
        <v>59</v>
      </c>
      <c r="J12" s="297">
        <v>0</v>
      </c>
      <c r="K12" s="283">
        <v>768</v>
      </c>
      <c r="L12" s="283">
        <v>3675</v>
      </c>
      <c r="M12" s="285">
        <v>0</v>
      </c>
      <c r="N12" s="287">
        <f>+(+C12+E12)-(L12+M12)</f>
        <v>95738</v>
      </c>
      <c r="O12" s="289">
        <f>N12</f>
        <v>95738</v>
      </c>
      <c r="P12" s="80">
        <v>8</v>
      </c>
      <c r="Q12" s="26">
        <v>0</v>
      </c>
      <c r="R12" s="26">
        <v>0</v>
      </c>
      <c r="S12" s="27">
        <v>0</v>
      </c>
      <c r="T12" s="81">
        <v>26</v>
      </c>
      <c r="U12" s="25">
        <v>0</v>
      </c>
      <c r="V12" s="27">
        <v>0</v>
      </c>
      <c r="W12" s="28">
        <v>0</v>
      </c>
      <c r="X12" s="291" t="s">
        <v>174</v>
      </c>
      <c r="Y12" s="84" t="s">
        <v>11</v>
      </c>
    </row>
    <row r="13" spans="1:25" s="2" customFormat="1" ht="51.75" customHeight="1" thickBot="1">
      <c r="A13" s="280"/>
      <c r="B13" s="464"/>
      <c r="C13" s="344"/>
      <c r="D13" s="307"/>
      <c r="E13" s="344"/>
      <c r="F13" s="284"/>
      <c r="G13" s="296"/>
      <c r="H13" s="296"/>
      <c r="I13" s="296"/>
      <c r="J13" s="298"/>
      <c r="K13" s="284"/>
      <c r="L13" s="284"/>
      <c r="M13" s="286"/>
      <c r="N13" s="288"/>
      <c r="O13" s="290"/>
      <c r="P13" s="85">
        <v>1015</v>
      </c>
      <c r="Q13" s="58">
        <v>0</v>
      </c>
      <c r="R13" s="58">
        <v>0</v>
      </c>
      <c r="S13" s="59">
        <v>0</v>
      </c>
      <c r="T13" s="86">
        <v>2660</v>
      </c>
      <c r="U13" s="57">
        <v>0</v>
      </c>
      <c r="V13" s="59">
        <v>0</v>
      </c>
      <c r="W13" s="60">
        <v>0</v>
      </c>
      <c r="X13" s="292"/>
      <c r="Y13" s="88" t="s">
        <v>8</v>
      </c>
    </row>
    <row r="14" spans="1:25" s="2" customFormat="1" ht="78.75" customHeight="1">
      <c r="A14" s="279">
        <v>4</v>
      </c>
      <c r="B14" s="463" t="s">
        <v>179</v>
      </c>
      <c r="C14" s="293">
        <v>3578.312761</v>
      </c>
      <c r="D14" s="289">
        <v>3578.312761</v>
      </c>
      <c r="E14" s="293">
        <f>SUM(F14)</f>
        <v>38230.502832000006</v>
      </c>
      <c r="F14" s="295">
        <f>SUM(G14:K15)</f>
        <v>38230.502832000006</v>
      </c>
      <c r="G14" s="295">
        <v>38229.459</v>
      </c>
      <c r="H14" s="295">
        <v>0</v>
      </c>
      <c r="I14" s="295">
        <v>0</v>
      </c>
      <c r="J14" s="297" t="s">
        <v>144</v>
      </c>
      <c r="K14" s="295">
        <v>1.043832</v>
      </c>
      <c r="L14" s="283">
        <v>14912.95126</v>
      </c>
      <c r="M14" s="285">
        <v>0</v>
      </c>
      <c r="N14" s="287">
        <f>+(+C14+E14)-(L14+M14)</f>
        <v>26895.864333000005</v>
      </c>
      <c r="O14" s="289">
        <f>SUM(N14)</f>
        <v>26895.864333000005</v>
      </c>
      <c r="P14" s="25">
        <v>0</v>
      </c>
      <c r="Q14" s="26">
        <v>0</v>
      </c>
      <c r="R14" s="26">
        <v>0</v>
      </c>
      <c r="S14" s="27">
        <v>0</v>
      </c>
      <c r="T14" s="81">
        <v>76</v>
      </c>
      <c r="U14" s="25">
        <v>0</v>
      </c>
      <c r="V14" s="27">
        <v>0</v>
      </c>
      <c r="W14" s="28">
        <v>0</v>
      </c>
      <c r="X14" s="299" t="s">
        <v>75</v>
      </c>
      <c r="Y14" s="47" t="s">
        <v>11</v>
      </c>
    </row>
    <row r="15" spans="1:25" s="2" customFormat="1" ht="78.75" customHeight="1" thickBot="1">
      <c r="A15" s="280"/>
      <c r="B15" s="464"/>
      <c r="C15" s="294"/>
      <c r="D15" s="290"/>
      <c r="E15" s="294"/>
      <c r="F15" s="296"/>
      <c r="G15" s="296"/>
      <c r="H15" s="296"/>
      <c r="I15" s="296"/>
      <c r="J15" s="298"/>
      <c r="K15" s="296"/>
      <c r="L15" s="284"/>
      <c r="M15" s="286"/>
      <c r="N15" s="288"/>
      <c r="O15" s="290"/>
      <c r="P15" s="57">
        <v>0</v>
      </c>
      <c r="Q15" s="58">
        <v>0</v>
      </c>
      <c r="R15" s="58">
        <v>0</v>
      </c>
      <c r="S15" s="59">
        <v>0</v>
      </c>
      <c r="T15" s="86">
        <v>14912.95126</v>
      </c>
      <c r="U15" s="57">
        <v>0</v>
      </c>
      <c r="V15" s="59">
        <v>0</v>
      </c>
      <c r="W15" s="60">
        <v>0</v>
      </c>
      <c r="X15" s="301"/>
      <c r="Y15" s="48" t="s">
        <v>8</v>
      </c>
    </row>
    <row r="16" spans="1:25" s="2" customFormat="1" ht="61.5" customHeight="1">
      <c r="A16" s="279">
        <v>5</v>
      </c>
      <c r="B16" s="463" t="s">
        <v>70</v>
      </c>
      <c r="C16" s="293">
        <v>322.625</v>
      </c>
      <c r="D16" s="289">
        <v>322.625</v>
      </c>
      <c r="E16" s="399">
        <v>0.07100000000000001</v>
      </c>
      <c r="F16" s="395">
        <v>0.07100000000000001</v>
      </c>
      <c r="G16" s="295">
        <v>0</v>
      </c>
      <c r="H16" s="295" t="s">
        <v>71</v>
      </c>
      <c r="I16" s="295" t="s">
        <v>71</v>
      </c>
      <c r="J16" s="297" t="s">
        <v>71</v>
      </c>
      <c r="K16" s="395">
        <v>0.07100000000000001</v>
      </c>
      <c r="L16" s="397">
        <v>18.13</v>
      </c>
      <c r="M16" s="285">
        <v>0</v>
      </c>
      <c r="N16" s="287">
        <f>+(+C16+E16)-(L16+M16)</f>
        <v>304.56600000000003</v>
      </c>
      <c r="O16" s="289">
        <v>304.56600000000003</v>
      </c>
      <c r="P16" s="25">
        <v>0</v>
      </c>
      <c r="Q16" s="26">
        <v>0</v>
      </c>
      <c r="R16" s="26">
        <v>0</v>
      </c>
      <c r="S16" s="27">
        <v>0</v>
      </c>
      <c r="T16" s="26">
        <v>0</v>
      </c>
      <c r="U16" s="25">
        <v>0</v>
      </c>
      <c r="V16" s="27">
        <v>0</v>
      </c>
      <c r="W16" s="28">
        <v>0</v>
      </c>
      <c r="X16" s="299" t="s">
        <v>296</v>
      </c>
      <c r="Y16" s="47" t="s">
        <v>11</v>
      </c>
    </row>
    <row r="17" spans="1:25" s="2" customFormat="1" ht="61.5" customHeight="1" thickBot="1">
      <c r="A17" s="280"/>
      <c r="B17" s="464"/>
      <c r="C17" s="294"/>
      <c r="D17" s="290"/>
      <c r="E17" s="400"/>
      <c r="F17" s="396"/>
      <c r="G17" s="355"/>
      <c r="H17" s="355"/>
      <c r="I17" s="355"/>
      <c r="J17" s="298"/>
      <c r="K17" s="401"/>
      <c r="L17" s="398"/>
      <c r="M17" s="286"/>
      <c r="N17" s="288"/>
      <c r="O17" s="290"/>
      <c r="P17" s="57">
        <v>0</v>
      </c>
      <c r="Q17" s="58">
        <v>0</v>
      </c>
      <c r="R17" s="58">
        <v>0</v>
      </c>
      <c r="S17" s="59">
        <v>0</v>
      </c>
      <c r="T17" s="58">
        <v>0</v>
      </c>
      <c r="U17" s="57">
        <v>0</v>
      </c>
      <c r="V17" s="59">
        <v>0</v>
      </c>
      <c r="W17" s="60">
        <v>0</v>
      </c>
      <c r="X17" s="300"/>
      <c r="Y17" s="48" t="s">
        <v>8</v>
      </c>
    </row>
    <row r="18" spans="1:25" s="2" customFormat="1" ht="63" customHeight="1">
      <c r="A18" s="279">
        <v>6</v>
      </c>
      <c r="B18" s="463" t="s">
        <v>210</v>
      </c>
      <c r="C18" s="293">
        <v>77123.45751699999</v>
      </c>
      <c r="D18" s="289">
        <v>77123.45751699999</v>
      </c>
      <c r="E18" s="293">
        <v>3448.699891</v>
      </c>
      <c r="F18" s="295">
        <v>3448.699891</v>
      </c>
      <c r="G18" s="295">
        <v>3120.688</v>
      </c>
      <c r="H18" s="295">
        <v>0</v>
      </c>
      <c r="I18" s="295">
        <v>0</v>
      </c>
      <c r="J18" s="297" t="s">
        <v>151</v>
      </c>
      <c r="K18" s="295">
        <v>328.011891</v>
      </c>
      <c r="L18" s="306">
        <v>17977.667005000003</v>
      </c>
      <c r="M18" s="356">
        <v>6519.226641</v>
      </c>
      <c r="N18" s="287">
        <f>+(+C18+E18)-(L18+M18)</f>
        <v>56075.26376199998</v>
      </c>
      <c r="O18" s="289">
        <v>56075.263761999995</v>
      </c>
      <c r="P18" s="25">
        <v>50911</v>
      </c>
      <c r="Q18" s="26">
        <v>0</v>
      </c>
      <c r="R18" s="26">
        <v>0</v>
      </c>
      <c r="S18" s="27">
        <v>0</v>
      </c>
      <c r="T18" s="26">
        <v>790</v>
      </c>
      <c r="U18" s="25">
        <v>0</v>
      </c>
      <c r="V18" s="27">
        <v>0</v>
      </c>
      <c r="W18" s="28">
        <v>0</v>
      </c>
      <c r="X18" s="299" t="s">
        <v>211</v>
      </c>
      <c r="Y18" s="47" t="s">
        <v>11</v>
      </c>
    </row>
    <row r="19" spans="1:25" s="2" customFormat="1" ht="63" customHeight="1" thickBot="1">
      <c r="A19" s="280"/>
      <c r="B19" s="594"/>
      <c r="C19" s="360"/>
      <c r="D19" s="321"/>
      <c r="E19" s="360"/>
      <c r="F19" s="355"/>
      <c r="G19" s="355"/>
      <c r="H19" s="355"/>
      <c r="I19" s="355"/>
      <c r="J19" s="298"/>
      <c r="K19" s="355"/>
      <c r="L19" s="322"/>
      <c r="M19" s="357"/>
      <c r="N19" s="340"/>
      <c r="O19" s="321"/>
      <c r="P19" s="57">
        <v>9613.361468000001</v>
      </c>
      <c r="Q19" s="58">
        <v>0</v>
      </c>
      <c r="R19" s="58">
        <v>0</v>
      </c>
      <c r="S19" s="59">
        <v>0</v>
      </c>
      <c r="T19" s="58">
        <v>8364.305537</v>
      </c>
      <c r="U19" s="57">
        <v>0</v>
      </c>
      <c r="V19" s="59">
        <v>0</v>
      </c>
      <c r="W19" s="60">
        <v>0</v>
      </c>
      <c r="X19" s="301"/>
      <c r="Y19" s="48" t="s">
        <v>8</v>
      </c>
    </row>
    <row r="20" spans="1:25" s="2" customFormat="1" ht="45" customHeight="1">
      <c r="A20" s="279">
        <v>7</v>
      </c>
      <c r="B20" s="463" t="s">
        <v>86</v>
      </c>
      <c r="C20" s="293">
        <v>63054.647506</v>
      </c>
      <c r="D20" s="289">
        <v>63054.647506</v>
      </c>
      <c r="E20" s="293">
        <v>32.128581000000004</v>
      </c>
      <c r="F20" s="295">
        <v>32.128581000000004</v>
      </c>
      <c r="G20" s="295">
        <v>0</v>
      </c>
      <c r="H20" s="295">
        <v>0</v>
      </c>
      <c r="I20" s="295">
        <v>0</v>
      </c>
      <c r="J20" s="297">
        <v>0</v>
      </c>
      <c r="K20" s="295">
        <v>32.128581000000004</v>
      </c>
      <c r="L20" s="283">
        <v>28964.948947</v>
      </c>
      <c r="M20" s="285">
        <v>0.099764</v>
      </c>
      <c r="N20" s="287">
        <v>34121.727375999995</v>
      </c>
      <c r="O20" s="289">
        <v>34121.727316000004</v>
      </c>
      <c r="P20" s="25">
        <v>78</v>
      </c>
      <c r="Q20" s="26">
        <v>0</v>
      </c>
      <c r="R20" s="26">
        <v>0</v>
      </c>
      <c r="S20" s="27">
        <v>0</v>
      </c>
      <c r="T20" s="26">
        <v>0</v>
      </c>
      <c r="U20" s="25">
        <v>0</v>
      </c>
      <c r="V20" s="27">
        <v>0</v>
      </c>
      <c r="W20" s="28">
        <v>0</v>
      </c>
      <c r="X20" s="291" t="s">
        <v>212</v>
      </c>
      <c r="Y20" s="47" t="s">
        <v>11</v>
      </c>
    </row>
    <row r="21" spans="1:25" s="2" customFormat="1" ht="45" customHeight="1" thickBot="1">
      <c r="A21" s="280"/>
      <c r="B21" s="464"/>
      <c r="C21" s="294"/>
      <c r="D21" s="290"/>
      <c r="E21" s="294"/>
      <c r="F21" s="296"/>
      <c r="G21" s="296"/>
      <c r="H21" s="296"/>
      <c r="I21" s="296"/>
      <c r="J21" s="298"/>
      <c r="K21" s="296"/>
      <c r="L21" s="284"/>
      <c r="M21" s="286"/>
      <c r="N21" s="288"/>
      <c r="O21" s="290"/>
      <c r="P21" s="57">
        <v>28964.948947</v>
      </c>
      <c r="Q21" s="58">
        <v>0</v>
      </c>
      <c r="R21" s="58">
        <v>0</v>
      </c>
      <c r="S21" s="59">
        <v>0</v>
      </c>
      <c r="T21" s="58">
        <v>0</v>
      </c>
      <c r="U21" s="57">
        <v>0</v>
      </c>
      <c r="V21" s="59">
        <v>0</v>
      </c>
      <c r="W21" s="60">
        <v>0</v>
      </c>
      <c r="X21" s="337"/>
      <c r="Y21" s="48" t="s">
        <v>8</v>
      </c>
    </row>
    <row r="22" spans="1:25" s="2" customFormat="1" ht="37.5" customHeight="1">
      <c r="A22" s="279">
        <v>8</v>
      </c>
      <c r="B22" s="595" t="s">
        <v>213</v>
      </c>
      <c r="C22" s="281">
        <v>3371.268539</v>
      </c>
      <c r="D22" s="289">
        <v>3371.268539</v>
      </c>
      <c r="E22" s="295">
        <v>0.392239</v>
      </c>
      <c r="F22" s="295">
        <v>0.392239</v>
      </c>
      <c r="G22" s="295">
        <v>0</v>
      </c>
      <c r="H22" s="295">
        <v>0</v>
      </c>
      <c r="I22" s="295">
        <v>0</v>
      </c>
      <c r="J22" s="297">
        <v>0</v>
      </c>
      <c r="K22" s="295">
        <v>0.392239</v>
      </c>
      <c r="L22" s="283">
        <v>193.0992</v>
      </c>
      <c r="M22" s="285">
        <v>0</v>
      </c>
      <c r="N22" s="287">
        <v>3178.561578</v>
      </c>
      <c r="O22" s="289">
        <v>3178.561578</v>
      </c>
      <c r="P22" s="25">
        <v>0</v>
      </c>
      <c r="Q22" s="26">
        <v>0</v>
      </c>
      <c r="R22" s="26">
        <v>83</v>
      </c>
      <c r="S22" s="27">
        <v>0</v>
      </c>
      <c r="T22" s="26">
        <v>0</v>
      </c>
      <c r="U22" s="25">
        <v>0</v>
      </c>
      <c r="V22" s="27">
        <v>107</v>
      </c>
      <c r="W22" s="28">
        <v>0</v>
      </c>
      <c r="X22" s="291" t="s">
        <v>214</v>
      </c>
      <c r="Y22" s="48"/>
    </row>
    <row r="23" spans="1:25" s="2" customFormat="1" ht="37.5" customHeight="1" thickBot="1">
      <c r="A23" s="280"/>
      <c r="B23" s="596"/>
      <c r="C23" s="282"/>
      <c r="D23" s="290"/>
      <c r="E23" s="296"/>
      <c r="F23" s="296"/>
      <c r="G23" s="296"/>
      <c r="H23" s="296"/>
      <c r="I23" s="296"/>
      <c r="J23" s="298"/>
      <c r="K23" s="296"/>
      <c r="L23" s="284"/>
      <c r="M23" s="286"/>
      <c r="N23" s="288"/>
      <c r="O23" s="290"/>
      <c r="P23" s="57">
        <v>0</v>
      </c>
      <c r="Q23" s="58">
        <v>0</v>
      </c>
      <c r="R23" s="58">
        <v>189.6</v>
      </c>
      <c r="S23" s="59">
        <v>0</v>
      </c>
      <c r="T23" s="58">
        <v>0</v>
      </c>
      <c r="U23" s="57">
        <v>0</v>
      </c>
      <c r="V23" s="59">
        <v>567.6</v>
      </c>
      <c r="W23" s="60">
        <v>0</v>
      </c>
      <c r="X23" s="292"/>
      <c r="Y23" s="48"/>
    </row>
    <row r="24" spans="1:25" s="2" customFormat="1" ht="36" customHeight="1">
      <c r="A24" s="279">
        <v>9</v>
      </c>
      <c r="B24" s="463" t="s">
        <v>205</v>
      </c>
      <c r="C24" s="293">
        <v>4095</v>
      </c>
      <c r="D24" s="289">
        <v>4095</v>
      </c>
      <c r="E24" s="293">
        <v>32</v>
      </c>
      <c r="F24" s="295">
        <v>0</v>
      </c>
      <c r="G24" s="295">
        <v>0</v>
      </c>
      <c r="H24" s="295">
        <v>0</v>
      </c>
      <c r="I24" s="295">
        <v>0</v>
      </c>
      <c r="J24" s="297">
        <v>0</v>
      </c>
      <c r="K24" s="295">
        <v>32</v>
      </c>
      <c r="L24" s="283">
        <v>0</v>
      </c>
      <c r="M24" s="373">
        <v>4127</v>
      </c>
      <c r="N24" s="287">
        <f>+(+C24+E24)-(L24+M24)</f>
        <v>0</v>
      </c>
      <c r="O24" s="306">
        <v>0</v>
      </c>
      <c r="P24" s="80">
        <v>0</v>
      </c>
      <c r="Q24" s="81">
        <v>0</v>
      </c>
      <c r="R24" s="81">
        <v>0</v>
      </c>
      <c r="S24" s="82">
        <v>0</v>
      </c>
      <c r="T24" s="81">
        <v>0</v>
      </c>
      <c r="U24" s="80">
        <v>0</v>
      </c>
      <c r="V24" s="82">
        <v>0</v>
      </c>
      <c r="W24" s="83">
        <v>0</v>
      </c>
      <c r="X24" s="338" t="s">
        <v>133</v>
      </c>
      <c r="Y24" s="47" t="s">
        <v>11</v>
      </c>
    </row>
    <row r="25" spans="1:25" s="2" customFormat="1" ht="36" customHeight="1" thickBot="1">
      <c r="A25" s="280"/>
      <c r="B25" s="464"/>
      <c r="C25" s="294"/>
      <c r="D25" s="290"/>
      <c r="E25" s="294"/>
      <c r="F25" s="296"/>
      <c r="G25" s="296"/>
      <c r="H25" s="296"/>
      <c r="I25" s="296"/>
      <c r="J25" s="298"/>
      <c r="K25" s="296"/>
      <c r="L25" s="284"/>
      <c r="M25" s="374"/>
      <c r="N25" s="288"/>
      <c r="O25" s="307"/>
      <c r="P25" s="85">
        <v>0</v>
      </c>
      <c r="Q25" s="86">
        <v>0</v>
      </c>
      <c r="R25" s="86">
        <v>0</v>
      </c>
      <c r="S25" s="151">
        <v>0</v>
      </c>
      <c r="T25" s="86">
        <v>0</v>
      </c>
      <c r="U25" s="85">
        <v>0</v>
      </c>
      <c r="V25" s="151">
        <v>0</v>
      </c>
      <c r="W25" s="87">
        <v>0</v>
      </c>
      <c r="X25" s="339"/>
      <c r="Y25" s="48" t="s">
        <v>8</v>
      </c>
    </row>
    <row r="26" spans="1:25" s="2" customFormat="1" ht="51" customHeight="1">
      <c r="A26" s="279">
        <v>10</v>
      </c>
      <c r="B26" s="463" t="s">
        <v>290</v>
      </c>
      <c r="C26" s="343">
        <v>1034.241683</v>
      </c>
      <c r="D26" s="306">
        <v>1034.241683</v>
      </c>
      <c r="E26" s="343">
        <v>0</v>
      </c>
      <c r="F26" s="283">
        <v>0</v>
      </c>
      <c r="G26" s="283">
        <v>0</v>
      </c>
      <c r="H26" s="283">
        <v>0</v>
      </c>
      <c r="I26" s="283">
        <v>0</v>
      </c>
      <c r="J26" s="358">
        <v>0</v>
      </c>
      <c r="K26" s="283">
        <v>0</v>
      </c>
      <c r="L26" s="346">
        <v>0</v>
      </c>
      <c r="M26" s="373">
        <v>1034.241683</v>
      </c>
      <c r="N26" s="287">
        <f>+(+C26+E26)-(L26+M26)</f>
        <v>0</v>
      </c>
      <c r="O26" s="306" t="s">
        <v>71</v>
      </c>
      <c r="P26" s="80">
        <v>0</v>
      </c>
      <c r="Q26" s="81">
        <v>0</v>
      </c>
      <c r="R26" s="81">
        <v>0</v>
      </c>
      <c r="S26" s="82">
        <v>0</v>
      </c>
      <c r="T26" s="81">
        <v>0</v>
      </c>
      <c r="U26" s="80">
        <v>0</v>
      </c>
      <c r="V26" s="82">
        <v>0</v>
      </c>
      <c r="W26" s="83">
        <v>0</v>
      </c>
      <c r="X26" s="584" t="s">
        <v>557</v>
      </c>
      <c r="Y26" s="47"/>
    </row>
    <row r="27" spans="1:25" s="2" customFormat="1" ht="51" customHeight="1" thickBot="1">
      <c r="A27" s="280"/>
      <c r="B27" s="464"/>
      <c r="C27" s="585"/>
      <c r="D27" s="586"/>
      <c r="E27" s="585"/>
      <c r="F27" s="587"/>
      <c r="G27" s="345"/>
      <c r="H27" s="345"/>
      <c r="I27" s="345"/>
      <c r="J27" s="359"/>
      <c r="K27" s="345"/>
      <c r="L27" s="347"/>
      <c r="M27" s="588"/>
      <c r="N27" s="340"/>
      <c r="O27" s="586"/>
      <c r="P27" s="85">
        <v>0</v>
      </c>
      <c r="Q27" s="86">
        <v>0</v>
      </c>
      <c r="R27" s="86">
        <v>0</v>
      </c>
      <c r="S27" s="262">
        <v>0</v>
      </c>
      <c r="T27" s="86">
        <v>0</v>
      </c>
      <c r="U27" s="85">
        <v>0</v>
      </c>
      <c r="V27" s="262">
        <v>0</v>
      </c>
      <c r="W27" s="87">
        <v>0</v>
      </c>
      <c r="X27" s="589"/>
      <c r="Y27" s="48"/>
    </row>
    <row r="28" spans="1:25" s="2" customFormat="1" ht="51" customHeight="1">
      <c r="A28" s="279">
        <v>11</v>
      </c>
      <c r="B28" s="463" t="s">
        <v>227</v>
      </c>
      <c r="C28" s="293">
        <v>14399</v>
      </c>
      <c r="D28" s="289">
        <v>14399</v>
      </c>
      <c r="E28" s="293">
        <v>3</v>
      </c>
      <c r="F28" s="295">
        <v>3</v>
      </c>
      <c r="G28" s="295">
        <v>0</v>
      </c>
      <c r="H28" s="295">
        <v>0</v>
      </c>
      <c r="I28" s="295">
        <v>0</v>
      </c>
      <c r="J28" s="295">
        <v>0</v>
      </c>
      <c r="K28" s="295">
        <v>3</v>
      </c>
      <c r="L28" s="283">
        <v>3027</v>
      </c>
      <c r="M28" s="285">
        <v>0</v>
      </c>
      <c r="N28" s="287">
        <f>+(+C28+E28)-(L28+M28)</f>
        <v>11375</v>
      </c>
      <c r="O28" s="289">
        <v>11375</v>
      </c>
      <c r="P28" s="98">
        <v>156</v>
      </c>
      <c r="Q28" s="26">
        <v>0</v>
      </c>
      <c r="R28" s="26">
        <v>0</v>
      </c>
      <c r="S28" s="27">
        <v>0</v>
      </c>
      <c r="T28" s="26">
        <v>0</v>
      </c>
      <c r="U28" s="25">
        <v>0</v>
      </c>
      <c r="V28" s="27">
        <v>0</v>
      </c>
      <c r="W28" s="28">
        <v>0</v>
      </c>
      <c r="X28" s="299" t="s">
        <v>228</v>
      </c>
      <c r="Y28" s="47" t="s">
        <v>11</v>
      </c>
    </row>
    <row r="29" spans="1:25" s="2" customFormat="1" ht="51" customHeight="1" thickBot="1">
      <c r="A29" s="280"/>
      <c r="B29" s="464"/>
      <c r="C29" s="421"/>
      <c r="D29" s="308"/>
      <c r="E29" s="421"/>
      <c r="F29" s="311"/>
      <c r="G29" s="311"/>
      <c r="H29" s="311"/>
      <c r="I29" s="311"/>
      <c r="J29" s="311"/>
      <c r="K29" s="311"/>
      <c r="L29" s="372"/>
      <c r="M29" s="370"/>
      <c r="N29" s="371"/>
      <c r="O29" s="308"/>
      <c r="P29" s="57">
        <v>3027</v>
      </c>
      <c r="Q29" s="58">
        <v>0</v>
      </c>
      <c r="R29" s="58">
        <v>0</v>
      </c>
      <c r="S29" s="59">
        <v>0</v>
      </c>
      <c r="T29" s="58">
        <v>0</v>
      </c>
      <c r="U29" s="57">
        <v>0</v>
      </c>
      <c r="V29" s="59">
        <v>0</v>
      </c>
      <c r="W29" s="60">
        <v>0</v>
      </c>
      <c r="X29" s="301"/>
      <c r="Y29" s="48" t="s">
        <v>8</v>
      </c>
    </row>
    <row r="30" spans="1:25" s="2" customFormat="1" ht="51.75" customHeight="1">
      <c r="A30" s="279">
        <v>12</v>
      </c>
      <c r="B30" s="463" t="s">
        <v>220</v>
      </c>
      <c r="C30" s="293">
        <v>0</v>
      </c>
      <c r="D30" s="289">
        <v>0</v>
      </c>
      <c r="E30" s="293">
        <v>6950.4</v>
      </c>
      <c r="F30" s="295">
        <v>6950.4</v>
      </c>
      <c r="G30" s="295">
        <v>0</v>
      </c>
      <c r="H30" s="295">
        <v>6950.2</v>
      </c>
      <c r="I30" s="295">
        <v>0</v>
      </c>
      <c r="J30" s="297" t="s">
        <v>151</v>
      </c>
      <c r="K30" s="295">
        <v>0.2</v>
      </c>
      <c r="L30" s="283">
        <v>432.5</v>
      </c>
      <c r="M30" s="285">
        <v>0</v>
      </c>
      <c r="N30" s="287">
        <f>+(+C30+E30)-(L30+M30)</f>
        <v>6517.9</v>
      </c>
      <c r="O30" s="289">
        <v>6517.9</v>
      </c>
      <c r="P30" s="25">
        <v>73</v>
      </c>
      <c r="Q30" s="26">
        <v>0</v>
      </c>
      <c r="R30" s="26">
        <v>0</v>
      </c>
      <c r="S30" s="27">
        <v>0</v>
      </c>
      <c r="T30" s="26">
        <v>0</v>
      </c>
      <c r="U30" s="25">
        <v>0</v>
      </c>
      <c r="V30" s="27">
        <v>0</v>
      </c>
      <c r="W30" s="28">
        <v>0</v>
      </c>
      <c r="X30" s="299" t="s">
        <v>229</v>
      </c>
      <c r="Y30" s="48"/>
    </row>
    <row r="31" spans="1:25" s="2" customFormat="1" ht="51.75" customHeight="1" thickBot="1">
      <c r="A31" s="280"/>
      <c r="B31" s="464"/>
      <c r="C31" s="294"/>
      <c r="D31" s="290"/>
      <c r="E31" s="294"/>
      <c r="F31" s="296"/>
      <c r="G31" s="296"/>
      <c r="H31" s="296"/>
      <c r="I31" s="296"/>
      <c r="J31" s="298"/>
      <c r="K31" s="296"/>
      <c r="L31" s="284"/>
      <c r="M31" s="286"/>
      <c r="N31" s="288"/>
      <c r="O31" s="290"/>
      <c r="P31" s="57">
        <v>432.5</v>
      </c>
      <c r="Q31" s="58">
        <v>0</v>
      </c>
      <c r="R31" s="58">
        <v>0</v>
      </c>
      <c r="S31" s="59">
        <v>0</v>
      </c>
      <c r="T31" s="58">
        <v>0</v>
      </c>
      <c r="U31" s="57">
        <v>0</v>
      </c>
      <c r="V31" s="59">
        <v>0</v>
      </c>
      <c r="W31" s="60">
        <v>0</v>
      </c>
      <c r="X31" s="300"/>
      <c r="Y31" s="48"/>
    </row>
    <row r="32" spans="1:25" s="2" customFormat="1" ht="51.75" customHeight="1">
      <c r="A32" s="279">
        <v>13</v>
      </c>
      <c r="B32" s="597" t="s">
        <v>251</v>
      </c>
      <c r="C32" s="316">
        <v>137</v>
      </c>
      <c r="D32" s="314">
        <v>137</v>
      </c>
      <c r="E32" s="316">
        <v>8</v>
      </c>
      <c r="F32" s="318">
        <v>8</v>
      </c>
      <c r="G32" s="318">
        <v>0</v>
      </c>
      <c r="H32" s="318">
        <v>0</v>
      </c>
      <c r="I32" s="318">
        <v>0</v>
      </c>
      <c r="J32" s="368">
        <v>0</v>
      </c>
      <c r="K32" s="318">
        <v>8</v>
      </c>
      <c r="L32" s="353">
        <v>12</v>
      </c>
      <c r="M32" s="362">
        <v>0</v>
      </c>
      <c r="N32" s="312">
        <f>+(+C32+E32)-(L32+M32)</f>
        <v>133</v>
      </c>
      <c r="O32" s="314">
        <v>133</v>
      </c>
      <c r="P32" s="95">
        <v>20</v>
      </c>
      <c r="Q32" s="81">
        <v>0</v>
      </c>
      <c r="R32" s="81">
        <v>0</v>
      </c>
      <c r="S32" s="82">
        <v>0</v>
      </c>
      <c r="T32" s="81">
        <v>0</v>
      </c>
      <c r="U32" s="80">
        <v>0</v>
      </c>
      <c r="V32" s="82">
        <v>0</v>
      </c>
      <c r="W32" s="83">
        <v>0</v>
      </c>
      <c r="X32" s="302" t="s">
        <v>107</v>
      </c>
      <c r="Y32" s="47" t="s">
        <v>11</v>
      </c>
    </row>
    <row r="33" spans="1:25" s="2" customFormat="1" ht="51.75" customHeight="1" thickBot="1">
      <c r="A33" s="280"/>
      <c r="B33" s="598"/>
      <c r="C33" s="317"/>
      <c r="D33" s="315"/>
      <c r="E33" s="317"/>
      <c r="F33" s="361"/>
      <c r="G33" s="319"/>
      <c r="H33" s="319"/>
      <c r="I33" s="319"/>
      <c r="J33" s="369"/>
      <c r="K33" s="319"/>
      <c r="L33" s="354"/>
      <c r="M33" s="363"/>
      <c r="N33" s="313"/>
      <c r="O33" s="315"/>
      <c r="P33" s="118">
        <v>12</v>
      </c>
      <c r="Q33" s="86">
        <v>0</v>
      </c>
      <c r="R33" s="86">
        <v>0</v>
      </c>
      <c r="S33" s="151">
        <v>0</v>
      </c>
      <c r="T33" s="86">
        <v>0</v>
      </c>
      <c r="U33" s="85">
        <v>0</v>
      </c>
      <c r="V33" s="151">
        <v>0</v>
      </c>
      <c r="W33" s="87">
        <v>0</v>
      </c>
      <c r="X33" s="303"/>
      <c r="Y33" s="48" t="s">
        <v>8</v>
      </c>
    </row>
    <row r="34" spans="1:25" s="2" customFormat="1" ht="61.5" customHeight="1">
      <c r="A34" s="279">
        <v>14</v>
      </c>
      <c r="B34" s="463" t="s">
        <v>252</v>
      </c>
      <c r="C34" s="343">
        <v>80460</v>
      </c>
      <c r="D34" s="306">
        <v>80460</v>
      </c>
      <c r="E34" s="367" t="s">
        <v>253</v>
      </c>
      <c r="F34" s="364">
        <v>-54</v>
      </c>
      <c r="G34" s="283" t="s">
        <v>59</v>
      </c>
      <c r="H34" s="283" t="s">
        <v>59</v>
      </c>
      <c r="I34" s="283" t="s">
        <v>59</v>
      </c>
      <c r="J34" s="358" t="s">
        <v>59</v>
      </c>
      <c r="K34" s="364" t="s">
        <v>253</v>
      </c>
      <c r="L34" s="346">
        <v>25671</v>
      </c>
      <c r="M34" s="365" t="s">
        <v>59</v>
      </c>
      <c r="N34" s="309">
        <f>C34+E34-L34</f>
        <v>54735</v>
      </c>
      <c r="O34" s="306">
        <v>54735</v>
      </c>
      <c r="P34" s="80">
        <v>37</v>
      </c>
      <c r="Q34" s="81" t="s">
        <v>254</v>
      </c>
      <c r="R34" s="81" t="s">
        <v>254</v>
      </c>
      <c r="S34" s="81" t="s">
        <v>254</v>
      </c>
      <c r="T34" s="81" t="s">
        <v>254</v>
      </c>
      <c r="U34" s="80" t="s">
        <v>255</v>
      </c>
      <c r="V34" s="81" t="s">
        <v>254</v>
      </c>
      <c r="W34" s="81" t="s">
        <v>254</v>
      </c>
      <c r="X34" s="304" t="s">
        <v>256</v>
      </c>
      <c r="Y34" s="47" t="s">
        <v>11</v>
      </c>
    </row>
    <row r="35" spans="1:25" s="2" customFormat="1" ht="61.5" customHeight="1" thickBot="1">
      <c r="A35" s="280"/>
      <c r="B35" s="594"/>
      <c r="C35" s="344"/>
      <c r="D35" s="307"/>
      <c r="E35" s="344"/>
      <c r="F35" s="284"/>
      <c r="G35" s="345"/>
      <c r="H35" s="345"/>
      <c r="I35" s="345"/>
      <c r="J35" s="359"/>
      <c r="K35" s="345"/>
      <c r="L35" s="347"/>
      <c r="M35" s="366"/>
      <c r="N35" s="310"/>
      <c r="O35" s="307"/>
      <c r="P35" s="85">
        <v>25671</v>
      </c>
      <c r="Q35" s="86" t="s">
        <v>59</v>
      </c>
      <c r="R35" s="86" t="s">
        <v>59</v>
      </c>
      <c r="S35" s="86" t="s">
        <v>59</v>
      </c>
      <c r="T35" s="86" t="s">
        <v>59</v>
      </c>
      <c r="U35" s="85" t="s">
        <v>59</v>
      </c>
      <c r="V35" s="86" t="s">
        <v>59</v>
      </c>
      <c r="W35" s="86" t="s">
        <v>59</v>
      </c>
      <c r="X35" s="305"/>
      <c r="Y35" s="48" t="s">
        <v>8</v>
      </c>
    </row>
    <row r="36" spans="1:25" s="2" customFormat="1" ht="61.5" customHeight="1">
      <c r="A36" s="279">
        <v>15</v>
      </c>
      <c r="B36" s="463" t="s">
        <v>237</v>
      </c>
      <c r="C36" s="293">
        <v>6208</v>
      </c>
      <c r="D36" s="289">
        <v>6208</v>
      </c>
      <c r="E36" s="293">
        <v>1</v>
      </c>
      <c r="F36" s="295">
        <v>1</v>
      </c>
      <c r="G36" s="295">
        <v>0</v>
      </c>
      <c r="H36" s="295">
        <v>0</v>
      </c>
      <c r="I36" s="295">
        <v>0</v>
      </c>
      <c r="J36" s="297">
        <v>0</v>
      </c>
      <c r="K36" s="295">
        <v>1</v>
      </c>
      <c r="L36" s="306">
        <v>4647</v>
      </c>
      <c r="M36" s="356">
        <v>0</v>
      </c>
      <c r="N36" s="287">
        <f>+(+C36+E36)-(L36+M36)</f>
        <v>1562</v>
      </c>
      <c r="O36" s="306">
        <v>1562</v>
      </c>
      <c r="P36" s="80">
        <v>1</v>
      </c>
      <c r="Q36" s="26">
        <v>0</v>
      </c>
      <c r="R36" s="26">
        <v>0</v>
      </c>
      <c r="S36" s="27">
        <v>0</v>
      </c>
      <c r="T36" s="81">
        <v>28</v>
      </c>
      <c r="U36" s="25">
        <v>0</v>
      </c>
      <c r="V36" s="27">
        <v>0</v>
      </c>
      <c r="W36" s="28">
        <v>0</v>
      </c>
      <c r="X36" s="299" t="s">
        <v>257</v>
      </c>
      <c r="Y36" s="47" t="s">
        <v>11</v>
      </c>
    </row>
    <row r="37" spans="1:25" s="2" customFormat="1" ht="61.5" customHeight="1" thickBot="1">
      <c r="A37" s="280"/>
      <c r="B37" s="594"/>
      <c r="C37" s="360"/>
      <c r="D37" s="321"/>
      <c r="E37" s="360"/>
      <c r="F37" s="355"/>
      <c r="G37" s="355"/>
      <c r="H37" s="355"/>
      <c r="I37" s="355"/>
      <c r="J37" s="298"/>
      <c r="K37" s="355"/>
      <c r="L37" s="322"/>
      <c r="M37" s="357"/>
      <c r="N37" s="340"/>
      <c r="O37" s="322"/>
      <c r="P37" s="85">
        <v>200</v>
      </c>
      <c r="Q37" s="58">
        <v>0</v>
      </c>
      <c r="R37" s="58">
        <v>0</v>
      </c>
      <c r="S37" s="59">
        <v>0</v>
      </c>
      <c r="T37" s="86">
        <v>4453</v>
      </c>
      <c r="U37" s="57">
        <v>0</v>
      </c>
      <c r="V37" s="59">
        <v>0</v>
      </c>
      <c r="W37" s="60">
        <v>0</v>
      </c>
      <c r="X37" s="301"/>
      <c r="Y37" s="48" t="s">
        <v>8</v>
      </c>
    </row>
    <row r="38" spans="1:25" s="2" customFormat="1" ht="47.25" customHeight="1" outlineLevel="1">
      <c r="A38" s="279">
        <v>16</v>
      </c>
      <c r="B38" s="463" t="s">
        <v>258</v>
      </c>
      <c r="C38" s="293">
        <v>14600</v>
      </c>
      <c r="D38" s="289">
        <v>14600</v>
      </c>
      <c r="E38" s="293">
        <v>0</v>
      </c>
      <c r="F38" s="295">
        <v>0</v>
      </c>
      <c r="G38" s="295">
        <v>0</v>
      </c>
      <c r="H38" s="295">
        <v>0</v>
      </c>
      <c r="I38" s="295">
        <v>0</v>
      </c>
      <c r="J38" s="358">
        <v>0</v>
      </c>
      <c r="K38" s="295">
        <v>0</v>
      </c>
      <c r="L38" s="346">
        <v>3905</v>
      </c>
      <c r="M38" s="356">
        <v>0</v>
      </c>
      <c r="N38" s="287">
        <f>C38+E38-L38-M38</f>
        <v>10695</v>
      </c>
      <c r="O38" s="289">
        <f>N38</f>
        <v>10695</v>
      </c>
      <c r="P38" s="25">
        <v>382</v>
      </c>
      <c r="Q38" s="26">
        <v>0</v>
      </c>
      <c r="R38" s="26">
        <v>0</v>
      </c>
      <c r="S38" s="27">
        <v>0</v>
      </c>
      <c r="T38" s="26">
        <v>0</v>
      </c>
      <c r="U38" s="25">
        <v>0</v>
      </c>
      <c r="V38" s="27">
        <v>0</v>
      </c>
      <c r="W38" s="28">
        <v>0</v>
      </c>
      <c r="X38" s="299" t="s">
        <v>259</v>
      </c>
      <c r="Y38" s="47" t="s">
        <v>11</v>
      </c>
    </row>
    <row r="39" spans="1:25" s="2" customFormat="1" ht="47.25" customHeight="1" outlineLevel="1" thickBot="1">
      <c r="A39" s="280"/>
      <c r="B39" s="594"/>
      <c r="C39" s="360"/>
      <c r="D39" s="321"/>
      <c r="E39" s="360"/>
      <c r="F39" s="355"/>
      <c r="G39" s="355"/>
      <c r="H39" s="355"/>
      <c r="I39" s="355"/>
      <c r="J39" s="359"/>
      <c r="K39" s="355"/>
      <c r="L39" s="347"/>
      <c r="M39" s="357"/>
      <c r="N39" s="340"/>
      <c r="O39" s="321"/>
      <c r="P39" s="57">
        <v>3861</v>
      </c>
      <c r="Q39" s="58">
        <v>0</v>
      </c>
      <c r="R39" s="58">
        <v>0</v>
      </c>
      <c r="S39" s="59">
        <v>0</v>
      </c>
      <c r="T39" s="58">
        <v>0</v>
      </c>
      <c r="U39" s="57">
        <v>0</v>
      </c>
      <c r="V39" s="59">
        <v>0</v>
      </c>
      <c r="W39" s="60">
        <v>0</v>
      </c>
      <c r="X39" s="301"/>
      <c r="Y39" s="48" t="s">
        <v>8</v>
      </c>
    </row>
    <row r="40" spans="1:25" s="2" customFormat="1" ht="84.75" customHeight="1" outlineLevel="1">
      <c r="A40" s="279">
        <v>17</v>
      </c>
      <c r="B40" s="463" t="s">
        <v>108</v>
      </c>
      <c r="C40" s="293">
        <v>5351</v>
      </c>
      <c r="D40" s="289">
        <v>5351</v>
      </c>
      <c r="E40" s="293">
        <v>2</v>
      </c>
      <c r="F40" s="295">
        <v>0</v>
      </c>
      <c r="G40" s="295">
        <v>0</v>
      </c>
      <c r="H40" s="295">
        <v>0</v>
      </c>
      <c r="I40" s="295">
        <v>0</v>
      </c>
      <c r="J40" s="295">
        <v>0</v>
      </c>
      <c r="K40" s="295">
        <v>0</v>
      </c>
      <c r="L40" s="283">
        <v>1232</v>
      </c>
      <c r="M40" s="285">
        <v>0</v>
      </c>
      <c r="N40" s="287">
        <f>+(+C40+E40)-(L40+M40)</f>
        <v>4121</v>
      </c>
      <c r="O40" s="289">
        <v>4121</v>
      </c>
      <c r="P40" s="25">
        <v>4</v>
      </c>
      <c r="Q40" s="26">
        <v>0</v>
      </c>
      <c r="R40" s="26">
        <v>0</v>
      </c>
      <c r="S40" s="27">
        <v>0</v>
      </c>
      <c r="T40" s="26">
        <v>0</v>
      </c>
      <c r="U40" s="25">
        <v>0</v>
      </c>
      <c r="V40" s="27">
        <v>0</v>
      </c>
      <c r="W40" s="28">
        <v>0</v>
      </c>
      <c r="X40" s="299" t="s">
        <v>127</v>
      </c>
      <c r="Y40" s="47" t="s">
        <v>11</v>
      </c>
    </row>
    <row r="41" spans="1:25" s="2" customFormat="1" ht="84.75" customHeight="1" outlineLevel="1" thickBot="1">
      <c r="A41" s="280"/>
      <c r="B41" s="464"/>
      <c r="C41" s="294"/>
      <c r="D41" s="290"/>
      <c r="E41" s="294"/>
      <c r="F41" s="296"/>
      <c r="G41" s="296"/>
      <c r="H41" s="296"/>
      <c r="I41" s="296"/>
      <c r="J41" s="296"/>
      <c r="K41" s="296"/>
      <c r="L41" s="284"/>
      <c r="M41" s="286"/>
      <c r="N41" s="288"/>
      <c r="O41" s="290"/>
      <c r="P41" s="57">
        <v>1232</v>
      </c>
      <c r="Q41" s="58">
        <v>0</v>
      </c>
      <c r="R41" s="58">
        <v>0</v>
      </c>
      <c r="S41" s="59">
        <v>0</v>
      </c>
      <c r="T41" s="58">
        <v>0</v>
      </c>
      <c r="U41" s="57">
        <v>0</v>
      </c>
      <c r="V41" s="59">
        <v>0</v>
      </c>
      <c r="W41" s="60">
        <v>0</v>
      </c>
      <c r="X41" s="300"/>
      <c r="Y41" s="48" t="s">
        <v>8</v>
      </c>
    </row>
    <row r="42" spans="1:25" s="2" customFormat="1" ht="61.5" customHeight="1" outlineLevel="1">
      <c r="A42" s="279">
        <v>18</v>
      </c>
      <c r="B42" s="463" t="s">
        <v>262</v>
      </c>
      <c r="C42" s="293">
        <v>7604.154263</v>
      </c>
      <c r="D42" s="289">
        <v>7604.154263</v>
      </c>
      <c r="E42" s="293">
        <v>424343.211795</v>
      </c>
      <c r="F42" s="295">
        <v>424343.211795</v>
      </c>
      <c r="G42" s="295">
        <v>232330.011</v>
      </c>
      <c r="H42" s="295">
        <v>191546.989</v>
      </c>
      <c r="I42" s="295">
        <v>0</v>
      </c>
      <c r="J42" s="297" t="s">
        <v>151</v>
      </c>
      <c r="K42" s="295">
        <v>466.211795</v>
      </c>
      <c r="L42" s="283">
        <v>276714.98102</v>
      </c>
      <c r="M42" s="285">
        <v>0</v>
      </c>
      <c r="N42" s="287">
        <f>+(+C42+E42)-(L42+M42)</f>
        <v>155232.385038</v>
      </c>
      <c r="O42" s="289">
        <v>155232.385038</v>
      </c>
      <c r="P42" s="25">
        <v>0</v>
      </c>
      <c r="Q42" s="26">
        <v>0</v>
      </c>
      <c r="R42" s="26">
        <v>0</v>
      </c>
      <c r="S42" s="27">
        <v>0</v>
      </c>
      <c r="T42" s="26">
        <v>0</v>
      </c>
      <c r="U42" s="25">
        <v>0</v>
      </c>
      <c r="V42" s="27">
        <v>0</v>
      </c>
      <c r="W42" s="28">
        <v>0</v>
      </c>
      <c r="X42" s="304" t="s">
        <v>128</v>
      </c>
      <c r="Y42" s="47" t="s">
        <v>11</v>
      </c>
    </row>
    <row r="43" spans="1:25" s="2" customFormat="1" ht="61.5" customHeight="1" outlineLevel="1" thickBot="1">
      <c r="A43" s="280"/>
      <c r="B43" s="464"/>
      <c r="C43" s="294"/>
      <c r="D43" s="290"/>
      <c r="E43" s="294"/>
      <c r="F43" s="296"/>
      <c r="G43" s="296"/>
      <c r="H43" s="296"/>
      <c r="I43" s="296"/>
      <c r="J43" s="298"/>
      <c r="K43" s="296"/>
      <c r="L43" s="284"/>
      <c r="M43" s="286"/>
      <c r="N43" s="288"/>
      <c r="O43" s="321"/>
      <c r="P43" s="57">
        <v>0</v>
      </c>
      <c r="Q43" s="58">
        <v>0</v>
      </c>
      <c r="R43" s="58">
        <v>0</v>
      </c>
      <c r="S43" s="59">
        <v>0</v>
      </c>
      <c r="T43" s="58">
        <v>0</v>
      </c>
      <c r="U43" s="57">
        <v>0</v>
      </c>
      <c r="V43" s="59">
        <v>0</v>
      </c>
      <c r="W43" s="60">
        <v>0</v>
      </c>
      <c r="X43" s="320"/>
      <c r="Y43" s="48" t="s">
        <v>8</v>
      </c>
    </row>
    <row r="44" spans="1:25" s="2" customFormat="1" ht="44.25" customHeight="1" outlineLevel="1">
      <c r="A44" s="279">
        <v>19</v>
      </c>
      <c r="B44" s="463" t="s">
        <v>131</v>
      </c>
      <c r="C44" s="293">
        <v>692</v>
      </c>
      <c r="D44" s="289">
        <v>692</v>
      </c>
      <c r="E44" s="293">
        <v>0</v>
      </c>
      <c r="F44" s="348">
        <v>0</v>
      </c>
      <c r="G44" s="348">
        <v>0</v>
      </c>
      <c r="H44" s="348">
        <v>0</v>
      </c>
      <c r="I44" s="348">
        <v>0</v>
      </c>
      <c r="J44" s="348">
        <v>0</v>
      </c>
      <c r="K44" s="348">
        <v>0</v>
      </c>
      <c r="L44" s="353">
        <v>692</v>
      </c>
      <c r="M44" s="350">
        <v>0</v>
      </c>
      <c r="N44" s="312">
        <f>+(+C44+E44)-(L44+M44)</f>
        <v>0</v>
      </c>
      <c r="O44" s="341">
        <v>0</v>
      </c>
      <c r="P44" s="98">
        <v>1</v>
      </c>
      <c r="Q44" s="96">
        <v>0</v>
      </c>
      <c r="R44" s="96">
        <v>0</v>
      </c>
      <c r="S44" s="97">
        <v>0</v>
      </c>
      <c r="T44" s="96">
        <v>0</v>
      </c>
      <c r="U44" s="98">
        <v>0</v>
      </c>
      <c r="V44" s="97">
        <v>0</v>
      </c>
      <c r="W44" s="99">
        <v>0</v>
      </c>
      <c r="X44" s="299" t="s">
        <v>129</v>
      </c>
      <c r="Y44" s="47" t="s">
        <v>11</v>
      </c>
    </row>
    <row r="45" spans="1:25" s="2" customFormat="1" ht="44.25" customHeight="1" outlineLevel="1" thickBot="1">
      <c r="A45" s="280"/>
      <c r="B45" s="464"/>
      <c r="C45" s="294"/>
      <c r="D45" s="290"/>
      <c r="E45" s="294"/>
      <c r="F45" s="349"/>
      <c r="G45" s="352"/>
      <c r="H45" s="352"/>
      <c r="I45" s="352"/>
      <c r="J45" s="352"/>
      <c r="K45" s="352"/>
      <c r="L45" s="354"/>
      <c r="M45" s="351"/>
      <c r="N45" s="313"/>
      <c r="O45" s="342"/>
      <c r="P45" s="100">
        <v>692</v>
      </c>
      <c r="Q45" s="101">
        <v>0</v>
      </c>
      <c r="R45" s="101">
        <v>0</v>
      </c>
      <c r="S45" s="102">
        <v>0</v>
      </c>
      <c r="T45" s="101">
        <v>0</v>
      </c>
      <c r="U45" s="100">
        <v>0</v>
      </c>
      <c r="V45" s="102">
        <v>0</v>
      </c>
      <c r="W45" s="103">
        <v>0</v>
      </c>
      <c r="X45" s="300"/>
      <c r="Y45" s="48" t="s">
        <v>8</v>
      </c>
    </row>
    <row r="46" spans="1:25" s="2" customFormat="1" ht="44.25" customHeight="1" outlineLevel="1">
      <c r="A46" s="279">
        <v>20</v>
      </c>
      <c r="B46" s="463" t="s">
        <v>287</v>
      </c>
      <c r="C46" s="293">
        <v>4492</v>
      </c>
      <c r="D46" s="289">
        <v>4492</v>
      </c>
      <c r="E46" s="293">
        <v>9</v>
      </c>
      <c r="F46" s="295">
        <v>0</v>
      </c>
      <c r="G46" s="295">
        <v>0</v>
      </c>
      <c r="H46" s="295">
        <v>0</v>
      </c>
      <c r="I46" s="295">
        <v>0</v>
      </c>
      <c r="J46" s="348">
        <v>0</v>
      </c>
      <c r="K46" s="295">
        <v>9</v>
      </c>
      <c r="L46" s="283">
        <v>455</v>
      </c>
      <c r="M46" s="285">
        <v>0</v>
      </c>
      <c r="N46" s="287">
        <f>+(+C46+E46)-(L46+M46)</f>
        <v>4046</v>
      </c>
      <c r="O46" s="289">
        <v>4046</v>
      </c>
      <c r="P46" s="25">
        <v>0</v>
      </c>
      <c r="Q46" s="26">
        <v>0</v>
      </c>
      <c r="R46" s="26">
        <v>0</v>
      </c>
      <c r="S46" s="27">
        <v>0</v>
      </c>
      <c r="T46" s="26">
        <v>0</v>
      </c>
      <c r="U46" s="25">
        <v>0</v>
      </c>
      <c r="V46" s="27">
        <v>0</v>
      </c>
      <c r="W46" s="28">
        <v>0</v>
      </c>
      <c r="X46" s="299" t="s">
        <v>288</v>
      </c>
      <c r="Y46" s="47" t="s">
        <v>11</v>
      </c>
    </row>
    <row r="47" spans="1:25" s="2" customFormat="1" ht="44.25" customHeight="1" outlineLevel="1" thickBot="1">
      <c r="A47" s="280"/>
      <c r="B47" s="464"/>
      <c r="C47" s="294"/>
      <c r="D47" s="290"/>
      <c r="E47" s="294"/>
      <c r="F47" s="296"/>
      <c r="G47" s="296"/>
      <c r="H47" s="296"/>
      <c r="I47" s="296"/>
      <c r="J47" s="352"/>
      <c r="K47" s="296"/>
      <c r="L47" s="284"/>
      <c r="M47" s="286"/>
      <c r="N47" s="288"/>
      <c r="O47" s="290"/>
      <c r="P47" s="57">
        <v>0</v>
      </c>
      <c r="Q47" s="58">
        <v>0</v>
      </c>
      <c r="R47" s="58">
        <v>0</v>
      </c>
      <c r="S47" s="59">
        <v>0</v>
      </c>
      <c r="T47" s="58">
        <v>0</v>
      </c>
      <c r="U47" s="57">
        <v>0</v>
      </c>
      <c r="V47" s="59">
        <v>0</v>
      </c>
      <c r="W47" s="60">
        <v>0</v>
      </c>
      <c r="X47" s="300"/>
      <c r="Y47" s="48" t="s">
        <v>8</v>
      </c>
    </row>
    <row r="48" spans="1:25" s="2" customFormat="1" ht="44.25" customHeight="1">
      <c r="A48" s="279">
        <v>21</v>
      </c>
      <c r="B48" s="463" t="s">
        <v>132</v>
      </c>
      <c r="C48" s="293">
        <v>1490</v>
      </c>
      <c r="D48" s="289">
        <v>1490</v>
      </c>
      <c r="E48" s="293">
        <v>800</v>
      </c>
      <c r="F48" s="295">
        <v>800</v>
      </c>
      <c r="G48" s="295">
        <v>800</v>
      </c>
      <c r="H48" s="295">
        <v>0</v>
      </c>
      <c r="I48" s="295">
        <v>0</v>
      </c>
      <c r="J48" s="297" t="s">
        <v>151</v>
      </c>
      <c r="K48" s="295">
        <v>0</v>
      </c>
      <c r="L48" s="283">
        <v>713</v>
      </c>
      <c r="M48" s="285">
        <v>0</v>
      </c>
      <c r="N48" s="287">
        <f>+(+C48+E48)-(L48+M48)</f>
        <v>1577</v>
      </c>
      <c r="O48" s="289">
        <v>1577</v>
      </c>
      <c r="P48" s="25">
        <v>1</v>
      </c>
      <c r="Q48" s="26">
        <v>0</v>
      </c>
      <c r="R48" s="26">
        <v>0</v>
      </c>
      <c r="S48" s="27">
        <v>0</v>
      </c>
      <c r="T48" s="26">
        <v>0</v>
      </c>
      <c r="U48" s="25">
        <v>0</v>
      </c>
      <c r="V48" s="27">
        <v>0</v>
      </c>
      <c r="W48" s="28">
        <v>0</v>
      </c>
      <c r="X48" s="299" t="s">
        <v>289</v>
      </c>
      <c r="Y48" s="47" t="s">
        <v>11</v>
      </c>
    </row>
    <row r="49" spans="1:25" s="2" customFormat="1" ht="44.25" customHeight="1" thickBot="1">
      <c r="A49" s="280"/>
      <c r="B49" s="464"/>
      <c r="C49" s="294"/>
      <c r="D49" s="290"/>
      <c r="E49" s="294"/>
      <c r="F49" s="296"/>
      <c r="G49" s="296"/>
      <c r="H49" s="296"/>
      <c r="I49" s="296"/>
      <c r="J49" s="298"/>
      <c r="K49" s="296"/>
      <c r="L49" s="284"/>
      <c r="M49" s="286"/>
      <c r="N49" s="288"/>
      <c r="O49" s="290"/>
      <c r="P49" s="57">
        <v>800</v>
      </c>
      <c r="Q49" s="58">
        <v>0</v>
      </c>
      <c r="R49" s="58">
        <v>0</v>
      </c>
      <c r="S49" s="59">
        <v>0</v>
      </c>
      <c r="T49" s="58">
        <v>0</v>
      </c>
      <c r="U49" s="57">
        <v>0</v>
      </c>
      <c r="V49" s="59">
        <v>0</v>
      </c>
      <c r="W49" s="60">
        <v>0</v>
      </c>
      <c r="X49" s="300"/>
      <c r="Y49" s="48" t="s">
        <v>8</v>
      </c>
    </row>
    <row r="50" spans="1:25" s="2" customFormat="1" ht="51.75" customHeight="1">
      <c r="A50" s="279">
        <v>22</v>
      </c>
      <c r="B50" s="463" t="s">
        <v>278</v>
      </c>
      <c r="C50" s="293">
        <v>144735.545</v>
      </c>
      <c r="D50" s="289">
        <v>144735.545</v>
      </c>
      <c r="E50" s="343">
        <v>123.615</v>
      </c>
      <c r="F50" s="283">
        <v>123.615</v>
      </c>
      <c r="G50" s="283">
        <v>0</v>
      </c>
      <c r="H50" s="283">
        <v>0</v>
      </c>
      <c r="I50" s="283">
        <v>0</v>
      </c>
      <c r="J50" s="297" t="s">
        <v>151</v>
      </c>
      <c r="K50" s="283">
        <v>123.615</v>
      </c>
      <c r="L50" s="346">
        <v>6413.846</v>
      </c>
      <c r="M50" s="285">
        <v>0</v>
      </c>
      <c r="N50" s="287">
        <f>+(+C50+E50)-(L50+M50)</f>
        <v>138445.314</v>
      </c>
      <c r="O50" s="306">
        <v>138445.314</v>
      </c>
      <c r="P50" s="80">
        <v>6</v>
      </c>
      <c r="Q50" s="26">
        <v>0</v>
      </c>
      <c r="R50" s="26">
        <v>0</v>
      </c>
      <c r="S50" s="27">
        <v>0</v>
      </c>
      <c r="T50" s="26">
        <v>0</v>
      </c>
      <c r="U50" s="25">
        <v>0</v>
      </c>
      <c r="V50" s="27">
        <v>0</v>
      </c>
      <c r="W50" s="28">
        <v>0</v>
      </c>
      <c r="X50" s="299" t="s">
        <v>130</v>
      </c>
      <c r="Y50" s="47" t="s">
        <v>11</v>
      </c>
    </row>
    <row r="51" spans="1:25" s="2" customFormat="1" ht="51.75" customHeight="1" thickBot="1">
      <c r="A51" s="280"/>
      <c r="B51" s="464"/>
      <c r="C51" s="294"/>
      <c r="D51" s="290"/>
      <c r="E51" s="344"/>
      <c r="F51" s="284"/>
      <c r="G51" s="345"/>
      <c r="H51" s="345"/>
      <c r="I51" s="345"/>
      <c r="J51" s="298"/>
      <c r="K51" s="345"/>
      <c r="L51" s="347"/>
      <c r="M51" s="286"/>
      <c r="N51" s="340"/>
      <c r="O51" s="322"/>
      <c r="P51" s="85">
        <v>6413.846</v>
      </c>
      <c r="Q51" s="58">
        <v>0</v>
      </c>
      <c r="R51" s="58">
        <v>0</v>
      </c>
      <c r="S51" s="59">
        <v>0</v>
      </c>
      <c r="T51" s="58">
        <v>0</v>
      </c>
      <c r="U51" s="57">
        <v>0</v>
      </c>
      <c r="V51" s="59">
        <v>0</v>
      </c>
      <c r="W51" s="60">
        <v>0</v>
      </c>
      <c r="X51" s="300"/>
      <c r="Y51" s="48" t="s">
        <v>8</v>
      </c>
    </row>
    <row r="52" spans="1:25" s="3" customFormat="1" ht="21.75" customHeight="1">
      <c r="A52" s="279"/>
      <c r="B52" s="332" t="s">
        <v>18</v>
      </c>
      <c r="C52" s="287">
        <f aca="true" t="shared" si="0" ref="C52:I52">SUM(C8:C51)</f>
        <v>1914529.288269</v>
      </c>
      <c r="D52" s="324">
        <f t="shared" si="0"/>
        <v>1914529.288269</v>
      </c>
      <c r="E52" s="287">
        <f>SUM(E8:E51)</f>
        <v>640400.975338</v>
      </c>
      <c r="F52" s="326">
        <f t="shared" si="0"/>
        <v>640303.975338</v>
      </c>
      <c r="G52" s="326">
        <f t="shared" si="0"/>
        <v>439335.537</v>
      </c>
      <c r="H52" s="326">
        <f t="shared" si="0"/>
        <v>198497.189</v>
      </c>
      <c r="I52" s="326">
        <f t="shared" si="0"/>
        <v>0</v>
      </c>
      <c r="J52" s="330"/>
      <c r="K52" s="326">
        <f>SUM(K8:K51)</f>
        <v>2566.249338</v>
      </c>
      <c r="L52" s="326">
        <f>SUM(L8:L51)</f>
        <v>868901.3494320001</v>
      </c>
      <c r="M52" s="328">
        <f>SUM(M8:M51)</f>
        <v>14130.083088000001</v>
      </c>
      <c r="N52" s="287">
        <f>SUM(N8:N51)</f>
        <v>1671845.8310870002</v>
      </c>
      <c r="O52" s="324">
        <f>SUM(O8:O51)</f>
        <v>1671845.8310270002</v>
      </c>
      <c r="P52" s="29">
        <f aca="true" t="shared" si="1" ref="P52:W52">SUMIF($Y$8:$Y$51,$Y$6,P8:P51)</f>
        <v>51687</v>
      </c>
      <c r="Q52" s="30">
        <f t="shared" si="1"/>
        <v>0</v>
      </c>
      <c r="R52" s="30">
        <f t="shared" si="1"/>
        <v>0</v>
      </c>
      <c r="S52" s="31">
        <f t="shared" si="1"/>
        <v>0</v>
      </c>
      <c r="T52" s="30">
        <f t="shared" si="1"/>
        <v>1009</v>
      </c>
      <c r="U52" s="29">
        <f t="shared" si="1"/>
        <v>0</v>
      </c>
      <c r="V52" s="31">
        <f t="shared" si="1"/>
        <v>0</v>
      </c>
      <c r="W52" s="32">
        <f t="shared" si="1"/>
        <v>0</v>
      </c>
      <c r="X52" s="323"/>
      <c r="Y52" s="47" t="s">
        <v>11</v>
      </c>
    </row>
    <row r="53" spans="1:25" s="3" customFormat="1" ht="21.75" customHeight="1" thickBot="1">
      <c r="A53" s="280"/>
      <c r="B53" s="333"/>
      <c r="C53" s="288"/>
      <c r="D53" s="325"/>
      <c r="E53" s="288"/>
      <c r="F53" s="327"/>
      <c r="G53" s="327"/>
      <c r="H53" s="327"/>
      <c r="I53" s="327"/>
      <c r="J53" s="331"/>
      <c r="K53" s="327"/>
      <c r="L53" s="327"/>
      <c r="M53" s="329"/>
      <c r="N53" s="288"/>
      <c r="O53" s="325"/>
      <c r="P53" s="61">
        <f>SUMIF($Y$8:$Y$51,$Y$7,P8:P51)</f>
        <v>245181.15641499998</v>
      </c>
      <c r="Q53" s="62">
        <f aca="true" t="shared" si="2" ref="Q53:W53">SUMIF($Y$8:$Y$51,$Y$6,Q8:Q51)</f>
        <v>0</v>
      </c>
      <c r="R53" s="62">
        <f t="shared" si="2"/>
        <v>0</v>
      </c>
      <c r="S53" s="63">
        <f t="shared" si="2"/>
        <v>0</v>
      </c>
      <c r="T53" s="62">
        <f t="shared" si="2"/>
        <v>1009</v>
      </c>
      <c r="U53" s="61">
        <f t="shared" si="2"/>
        <v>0</v>
      </c>
      <c r="V53" s="63">
        <f t="shared" si="2"/>
        <v>0</v>
      </c>
      <c r="W53" s="64">
        <f t="shared" si="2"/>
        <v>0</v>
      </c>
      <c r="X53" s="292"/>
      <c r="Y53" s="48" t="s">
        <v>8</v>
      </c>
    </row>
    <row r="54" ht="13.5">
      <c r="A54" s="1" t="s">
        <v>38</v>
      </c>
    </row>
    <row r="55" spans="2:14" ht="13.5">
      <c r="B55" s="1" t="s">
        <v>39</v>
      </c>
      <c r="E55" s="1" t="s">
        <v>163</v>
      </c>
      <c r="N55" s="54"/>
    </row>
    <row r="56" spans="2:5" ht="13.5">
      <c r="B56" s="1" t="s">
        <v>40</v>
      </c>
      <c r="E56" s="1" t="s">
        <v>164</v>
      </c>
    </row>
    <row r="57" spans="2:5" ht="13.5">
      <c r="B57" s="1" t="s">
        <v>41</v>
      </c>
      <c r="E57" s="1" t="s">
        <v>165</v>
      </c>
    </row>
    <row r="58" spans="2:5" ht="13.5">
      <c r="B58" s="1" t="s">
        <v>42</v>
      </c>
      <c r="E58" s="1" t="s">
        <v>166</v>
      </c>
    </row>
    <row r="59" spans="2:5" ht="13.5">
      <c r="B59" s="1" t="s">
        <v>43</v>
      </c>
      <c r="E59" s="1" t="s">
        <v>167</v>
      </c>
    </row>
    <row r="60" ht="13.5">
      <c r="B60" s="1" t="s">
        <v>44</v>
      </c>
    </row>
    <row r="61" ht="13.5">
      <c r="B61" s="1" t="s">
        <v>45</v>
      </c>
    </row>
    <row r="62" ht="13.5">
      <c r="B62" s="1" t="s">
        <v>46</v>
      </c>
    </row>
    <row r="63" ht="13.5">
      <c r="B63" s="1" t="s">
        <v>47</v>
      </c>
    </row>
    <row r="64" ht="13.5">
      <c r="B64" s="1" t="s">
        <v>48</v>
      </c>
    </row>
    <row r="65" ht="13.5" hidden="1">
      <c r="N65" s="53">
        <f>+(+$C$52+$E$52)-($L$52+$M$52)</f>
        <v>1671898.831087</v>
      </c>
    </row>
  </sheetData>
  <sheetProtection/>
  <mergeCells count="390">
    <mergeCell ref="K10:K11"/>
    <mergeCell ref="L10:L11"/>
    <mergeCell ref="M10:M11"/>
    <mergeCell ref="N10:N11"/>
    <mergeCell ref="O10:O11"/>
    <mergeCell ref="X10:X11"/>
    <mergeCell ref="A10:A11"/>
    <mergeCell ref="B10:B11"/>
    <mergeCell ref="C10:C11"/>
    <mergeCell ref="D10:D11"/>
    <mergeCell ref="E10:E11"/>
    <mergeCell ref="F10:F11"/>
    <mergeCell ref="G10:G11"/>
    <mergeCell ref="H10:H11"/>
    <mergeCell ref="I10:I11"/>
    <mergeCell ref="K14:K15"/>
    <mergeCell ref="L14:L15"/>
    <mergeCell ref="M14:M15"/>
    <mergeCell ref="N14:N15"/>
    <mergeCell ref="O14:O15"/>
    <mergeCell ref="X14:X15"/>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X12:X13"/>
    <mergeCell ref="A14:A15"/>
    <mergeCell ref="B14:B15"/>
    <mergeCell ref="C14:C15"/>
    <mergeCell ref="D14:D15"/>
    <mergeCell ref="E14:E15"/>
    <mergeCell ref="F14:F15"/>
    <mergeCell ref="G14:G15"/>
    <mergeCell ref="H14:H15"/>
    <mergeCell ref="I14:I15"/>
    <mergeCell ref="J44:J45"/>
    <mergeCell ref="J46:J47"/>
    <mergeCell ref="C26:C27"/>
    <mergeCell ref="D26:D27"/>
    <mergeCell ref="E26:E27"/>
    <mergeCell ref="C44:C45"/>
    <mergeCell ref="D44:D45"/>
    <mergeCell ref="E44:E45"/>
    <mergeCell ref="C18:C19"/>
    <mergeCell ref="D18:D19"/>
    <mergeCell ref="E18:E19"/>
    <mergeCell ref="C24:C25"/>
    <mergeCell ref="D24:D25"/>
    <mergeCell ref="E24:E25"/>
    <mergeCell ref="C28:C29"/>
    <mergeCell ref="D28:D29"/>
    <mergeCell ref="E28:E29"/>
    <mergeCell ref="J8:J9"/>
    <mergeCell ref="J16:J17"/>
    <mergeCell ref="J18:J19"/>
    <mergeCell ref="J20:J21"/>
    <mergeCell ref="J24:J25"/>
    <mergeCell ref="J26:J27"/>
    <mergeCell ref="J28:J29"/>
    <mergeCell ref="H18:H19"/>
    <mergeCell ref="J14:J15"/>
    <mergeCell ref="J10:J11"/>
    <mergeCell ref="I18:I19"/>
    <mergeCell ref="N8:N9"/>
    <mergeCell ref="O8:O9"/>
    <mergeCell ref="N16:N17"/>
    <mergeCell ref="O16:O17"/>
    <mergeCell ref="N18:N19"/>
    <mergeCell ref="O18:O19"/>
    <mergeCell ref="N20:N21"/>
    <mergeCell ref="O20:O21"/>
    <mergeCell ref="N24:N25"/>
    <mergeCell ref="P2:T2"/>
    <mergeCell ref="U2:W2"/>
    <mergeCell ref="Q3:Q5"/>
    <mergeCell ref="R3:R5"/>
    <mergeCell ref="S3:S5"/>
    <mergeCell ref="T3:T5"/>
    <mergeCell ref="U3:U5"/>
    <mergeCell ref="V3:V5"/>
    <mergeCell ref="W3:W5"/>
    <mergeCell ref="P4:P5"/>
    <mergeCell ref="C8:C9"/>
    <mergeCell ref="D8:D9"/>
    <mergeCell ref="E8:E9"/>
    <mergeCell ref="A16:A17"/>
    <mergeCell ref="B16:B17"/>
    <mergeCell ref="F8:F9"/>
    <mergeCell ref="L8:L9"/>
    <mergeCell ref="M8:M9"/>
    <mergeCell ref="A8:A9"/>
    <mergeCell ref="B8:B9"/>
    <mergeCell ref="F16:F17"/>
    <mergeCell ref="M16:M17"/>
    <mergeCell ref="C16:C17"/>
    <mergeCell ref="L16:L17"/>
    <mergeCell ref="D16:D17"/>
    <mergeCell ref="E16:E17"/>
    <mergeCell ref="G8:G9"/>
    <mergeCell ref="G16:G17"/>
    <mergeCell ref="H8:H9"/>
    <mergeCell ref="K8:K9"/>
    <mergeCell ref="H16:H17"/>
    <mergeCell ref="K16:K17"/>
    <mergeCell ref="I8:I9"/>
    <mergeCell ref="I16:I17"/>
    <mergeCell ref="A2:A7"/>
    <mergeCell ref="B2:B7"/>
    <mergeCell ref="N2:O3"/>
    <mergeCell ref="D5:D7"/>
    <mergeCell ref="O5:O7"/>
    <mergeCell ref="C2:D3"/>
    <mergeCell ref="E2:L3"/>
    <mergeCell ref="M2:M7"/>
    <mergeCell ref="K6:K7"/>
    <mergeCell ref="L4:L7"/>
    <mergeCell ref="G6:J6"/>
    <mergeCell ref="A20:A21"/>
    <mergeCell ref="B20:B21"/>
    <mergeCell ref="F18:F19"/>
    <mergeCell ref="M18:M19"/>
    <mergeCell ref="A18:A19"/>
    <mergeCell ref="B18:B19"/>
    <mergeCell ref="F20:F21"/>
    <mergeCell ref="M20:M21"/>
    <mergeCell ref="C20:C21"/>
    <mergeCell ref="D20:D21"/>
    <mergeCell ref="E20:E21"/>
    <mergeCell ref="G18:G19"/>
    <mergeCell ref="G20:G21"/>
    <mergeCell ref="L18:L19"/>
    <mergeCell ref="L20:L21"/>
    <mergeCell ref="K18:K19"/>
    <mergeCell ref="H20:H21"/>
    <mergeCell ref="K20:K21"/>
    <mergeCell ref="I20:I21"/>
    <mergeCell ref="N28:N29"/>
    <mergeCell ref="H28:H29"/>
    <mergeCell ref="K28:K29"/>
    <mergeCell ref="L28:L29"/>
    <mergeCell ref="O24:O25"/>
    <mergeCell ref="N26:N27"/>
    <mergeCell ref="A26:A27"/>
    <mergeCell ref="B26:B27"/>
    <mergeCell ref="F24:F25"/>
    <mergeCell ref="M24:M25"/>
    <mergeCell ref="A24:A25"/>
    <mergeCell ref="B24:B25"/>
    <mergeCell ref="F26:F27"/>
    <mergeCell ref="M26:M27"/>
    <mergeCell ref="L24:L25"/>
    <mergeCell ref="L26:L27"/>
    <mergeCell ref="G26:G27"/>
    <mergeCell ref="O26:O27"/>
    <mergeCell ref="G24:G25"/>
    <mergeCell ref="H24:H25"/>
    <mergeCell ref="I32:I33"/>
    <mergeCell ref="J32:J33"/>
    <mergeCell ref="L32:L33"/>
    <mergeCell ref="I28:I29"/>
    <mergeCell ref="A28:A29"/>
    <mergeCell ref="B28:B29"/>
    <mergeCell ref="F28:F29"/>
    <mergeCell ref="M28:M29"/>
    <mergeCell ref="A30:A31"/>
    <mergeCell ref="K36:K37"/>
    <mergeCell ref="I36:I37"/>
    <mergeCell ref="J36:J37"/>
    <mergeCell ref="L36:L37"/>
    <mergeCell ref="A34:A35"/>
    <mergeCell ref="B34:B35"/>
    <mergeCell ref="F32:F33"/>
    <mergeCell ref="M32:M33"/>
    <mergeCell ref="A32:A33"/>
    <mergeCell ref="B32:B33"/>
    <mergeCell ref="F34:F35"/>
    <mergeCell ref="M34:M35"/>
    <mergeCell ref="H34:H35"/>
    <mergeCell ref="K34:K35"/>
    <mergeCell ref="I34:I35"/>
    <mergeCell ref="J34:J35"/>
    <mergeCell ref="L34:L35"/>
    <mergeCell ref="C34:C35"/>
    <mergeCell ref="D34:D35"/>
    <mergeCell ref="E34:E35"/>
    <mergeCell ref="G32:G33"/>
    <mergeCell ref="G34:G35"/>
    <mergeCell ref="C32:C33"/>
    <mergeCell ref="D32:D33"/>
    <mergeCell ref="A38:A39"/>
    <mergeCell ref="B38:B39"/>
    <mergeCell ref="F36:F37"/>
    <mergeCell ref="M36:M37"/>
    <mergeCell ref="A36:A37"/>
    <mergeCell ref="B36:B37"/>
    <mergeCell ref="F38:F39"/>
    <mergeCell ref="M38:M39"/>
    <mergeCell ref="N38:N39"/>
    <mergeCell ref="H38:H39"/>
    <mergeCell ref="K38:K39"/>
    <mergeCell ref="I38:I39"/>
    <mergeCell ref="L38:L39"/>
    <mergeCell ref="J38:J39"/>
    <mergeCell ref="C38:C39"/>
    <mergeCell ref="D38:D39"/>
    <mergeCell ref="E38:E39"/>
    <mergeCell ref="G36:G37"/>
    <mergeCell ref="G38:G39"/>
    <mergeCell ref="N36:N37"/>
    <mergeCell ref="C36:C37"/>
    <mergeCell ref="D36:D37"/>
    <mergeCell ref="E36:E37"/>
    <mergeCell ref="H36:H37"/>
    <mergeCell ref="E40:E41"/>
    <mergeCell ref="H40:H41"/>
    <mergeCell ref="A42:A43"/>
    <mergeCell ref="B42:B43"/>
    <mergeCell ref="F40:F41"/>
    <mergeCell ref="M40:M41"/>
    <mergeCell ref="A40:A41"/>
    <mergeCell ref="B40:B41"/>
    <mergeCell ref="F42:F43"/>
    <mergeCell ref="M42:M43"/>
    <mergeCell ref="C42:C43"/>
    <mergeCell ref="D42:D43"/>
    <mergeCell ref="E42:E43"/>
    <mergeCell ref="G40:G41"/>
    <mergeCell ref="G42:G43"/>
    <mergeCell ref="H42:H43"/>
    <mergeCell ref="K42:K43"/>
    <mergeCell ref="I42:I43"/>
    <mergeCell ref="L42:L43"/>
    <mergeCell ref="J42:J43"/>
    <mergeCell ref="K40:K41"/>
    <mergeCell ref="I40:I41"/>
    <mergeCell ref="L40:L41"/>
    <mergeCell ref="J40:J41"/>
    <mergeCell ref="A46:A47"/>
    <mergeCell ref="B46:B47"/>
    <mergeCell ref="F44:F45"/>
    <mergeCell ref="M44:M45"/>
    <mergeCell ref="A44:A45"/>
    <mergeCell ref="B44:B45"/>
    <mergeCell ref="F46:F47"/>
    <mergeCell ref="M46:M47"/>
    <mergeCell ref="C46:C47"/>
    <mergeCell ref="D46:D47"/>
    <mergeCell ref="E46:E47"/>
    <mergeCell ref="G44:G45"/>
    <mergeCell ref="G46:G47"/>
    <mergeCell ref="H44:H45"/>
    <mergeCell ref="K44:K45"/>
    <mergeCell ref="H46:H47"/>
    <mergeCell ref="K46:K47"/>
    <mergeCell ref="I44:I45"/>
    <mergeCell ref="I46:I47"/>
    <mergeCell ref="L44:L45"/>
    <mergeCell ref="L46:L47"/>
    <mergeCell ref="C40:C41"/>
    <mergeCell ref="D40:D41"/>
    <mergeCell ref="A48:A49"/>
    <mergeCell ref="B48:B49"/>
    <mergeCell ref="F50:F51"/>
    <mergeCell ref="M50:M51"/>
    <mergeCell ref="C50:C51"/>
    <mergeCell ref="D50:D51"/>
    <mergeCell ref="E50:E51"/>
    <mergeCell ref="G48:G49"/>
    <mergeCell ref="G50:G51"/>
    <mergeCell ref="H48:H49"/>
    <mergeCell ref="K48:K49"/>
    <mergeCell ref="H50:H51"/>
    <mergeCell ref="K50:K51"/>
    <mergeCell ref="I48:I49"/>
    <mergeCell ref="I50:I51"/>
    <mergeCell ref="L50:L51"/>
    <mergeCell ref="L48:L49"/>
    <mergeCell ref="J50:J51"/>
    <mergeCell ref="J48:J49"/>
    <mergeCell ref="A52:A53"/>
    <mergeCell ref="B52:B53"/>
    <mergeCell ref="X3:X7"/>
    <mergeCell ref="X8:X9"/>
    <mergeCell ref="X16:X17"/>
    <mergeCell ref="X18:X19"/>
    <mergeCell ref="X20:X21"/>
    <mergeCell ref="X24:X25"/>
    <mergeCell ref="X26:X27"/>
    <mergeCell ref="N52:N53"/>
    <mergeCell ref="O52:O53"/>
    <mergeCell ref="N48:N49"/>
    <mergeCell ref="O48:O49"/>
    <mergeCell ref="N50:N51"/>
    <mergeCell ref="O50:O51"/>
    <mergeCell ref="N44:N45"/>
    <mergeCell ref="O44:O45"/>
    <mergeCell ref="N46:N47"/>
    <mergeCell ref="C48:C49"/>
    <mergeCell ref="D48:D49"/>
    <mergeCell ref="E48:E49"/>
    <mergeCell ref="A50:A51"/>
    <mergeCell ref="B50:B51"/>
    <mergeCell ref="F48:F49"/>
    <mergeCell ref="X48:X49"/>
    <mergeCell ref="X50:X51"/>
    <mergeCell ref="X52:X53"/>
    <mergeCell ref="C52:C53"/>
    <mergeCell ref="D52:D53"/>
    <mergeCell ref="E52:E53"/>
    <mergeCell ref="F52:F53"/>
    <mergeCell ref="L52:L53"/>
    <mergeCell ref="M52:M53"/>
    <mergeCell ref="M48:M49"/>
    <mergeCell ref="G52:G53"/>
    <mergeCell ref="H52:H53"/>
    <mergeCell ref="K52:K53"/>
    <mergeCell ref="J52:J53"/>
    <mergeCell ref="I52:I53"/>
    <mergeCell ref="X36:X37"/>
    <mergeCell ref="X38:X39"/>
    <mergeCell ref="X40:X41"/>
    <mergeCell ref="X42:X43"/>
    <mergeCell ref="X44:X45"/>
    <mergeCell ref="O46:O47"/>
    <mergeCell ref="N40:N41"/>
    <mergeCell ref="O40:O41"/>
    <mergeCell ref="N42:N43"/>
    <mergeCell ref="O42:O43"/>
    <mergeCell ref="X46:X47"/>
    <mergeCell ref="O38:O39"/>
    <mergeCell ref="O36:O37"/>
    <mergeCell ref="E22:E23"/>
    <mergeCell ref="F22:F23"/>
    <mergeCell ref="G22:G23"/>
    <mergeCell ref="H22:H23"/>
    <mergeCell ref="I22:I23"/>
    <mergeCell ref="X28:X29"/>
    <mergeCell ref="X32:X33"/>
    <mergeCell ref="X34:X35"/>
    <mergeCell ref="O34:O35"/>
    <mergeCell ref="O28:O29"/>
    <mergeCell ref="K24:K25"/>
    <mergeCell ref="H26:H27"/>
    <mergeCell ref="K26:K27"/>
    <mergeCell ref="I24:I25"/>
    <mergeCell ref="I26:I27"/>
    <mergeCell ref="J22:J23"/>
    <mergeCell ref="K22:K23"/>
    <mergeCell ref="N34:N35"/>
    <mergeCell ref="G28:G29"/>
    <mergeCell ref="N32:N33"/>
    <mergeCell ref="O32:O33"/>
    <mergeCell ref="E32:E33"/>
    <mergeCell ref="H32:H33"/>
    <mergeCell ref="K32:K33"/>
    <mergeCell ref="A22:A23"/>
    <mergeCell ref="B22:B23"/>
    <mergeCell ref="C22:C23"/>
    <mergeCell ref="L22:L23"/>
    <mergeCell ref="M22:M23"/>
    <mergeCell ref="N22:N23"/>
    <mergeCell ref="O22:O23"/>
    <mergeCell ref="X22:X23"/>
    <mergeCell ref="B30:B31"/>
    <mergeCell ref="C30:C31"/>
    <mergeCell ref="D30:D31"/>
    <mergeCell ref="E30:E31"/>
    <mergeCell ref="F30:F31"/>
    <mergeCell ref="G30:G31"/>
    <mergeCell ref="H30:H31"/>
    <mergeCell ref="I30:I31"/>
    <mergeCell ref="J30:J31"/>
    <mergeCell ref="K30:K31"/>
    <mergeCell ref="L30:L31"/>
    <mergeCell ref="M30:M31"/>
    <mergeCell ref="N30:N31"/>
    <mergeCell ref="O30:O31"/>
    <mergeCell ref="X30:X31"/>
    <mergeCell ref="D22:D2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0" r:id="rId1"/>
  <headerFooter>
    <oddHeader>&amp;L【機密性2情報】</oddHeader>
  </headerFooter>
  <rowBreaks count="1" manualBreakCount="1">
    <brk id="41" max="24" man="1"/>
  </rowBreaks>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Y23"/>
  <sheetViews>
    <sheetView view="pageBreakPreview" zoomScale="85" zoomScaleSheetLayoutView="85" zoomScalePageLayoutView="0" workbookViewId="0" topLeftCell="A1">
      <selection activeCell="A2" sqref="A2:A7"/>
    </sheetView>
  </sheetViews>
  <sheetFormatPr defaultColWidth="9.00390625" defaultRowHeight="15" outlineLevelRow="1"/>
  <cols>
    <col min="1" max="1" width="4.140625" style="1" customWidth="1"/>
    <col min="2" max="2" width="7.8515625" style="1" customWidth="1"/>
    <col min="3" max="3" width="41.140625" style="1" bestFit="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545</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39.75" customHeight="1">
      <c r="A8" s="279">
        <v>1</v>
      </c>
      <c r="B8" s="332" t="s">
        <v>484</v>
      </c>
      <c r="C8" s="433" t="s">
        <v>509</v>
      </c>
      <c r="D8" s="539" t="s">
        <v>510</v>
      </c>
      <c r="E8" s="293">
        <v>7604.154263</v>
      </c>
      <c r="F8" s="289">
        <v>7604.154263</v>
      </c>
      <c r="G8" s="293">
        <v>424343.211795</v>
      </c>
      <c r="H8" s="295">
        <v>424343.211795</v>
      </c>
      <c r="I8" s="295">
        <v>232330.011</v>
      </c>
      <c r="J8" s="295">
        <v>191546.989</v>
      </c>
      <c r="K8" s="295">
        <v>0</v>
      </c>
      <c r="L8" s="295">
        <v>466.211795</v>
      </c>
      <c r="M8" s="283">
        <v>276714.98102</v>
      </c>
      <c r="N8" s="285">
        <v>0</v>
      </c>
      <c r="O8" s="287">
        <f>+(+E8+G8)-(M8+N8)</f>
        <v>155232.385038</v>
      </c>
      <c r="P8" s="289">
        <v>155232.385038</v>
      </c>
      <c r="Q8" s="25">
        <v>0</v>
      </c>
      <c r="R8" s="26">
        <v>0</v>
      </c>
      <c r="S8" s="26">
        <v>0</v>
      </c>
      <c r="T8" s="27">
        <v>0</v>
      </c>
      <c r="U8" s="26">
        <v>0</v>
      </c>
      <c r="V8" s="25">
        <v>0</v>
      </c>
      <c r="W8" s="27">
        <v>0</v>
      </c>
      <c r="X8" s="28">
        <v>0</v>
      </c>
      <c r="Y8" s="47" t="s">
        <v>11</v>
      </c>
    </row>
    <row r="9" spans="1:25" s="2" customFormat="1" ht="39.75" customHeight="1" thickBot="1">
      <c r="A9" s="280"/>
      <c r="B9" s="333"/>
      <c r="C9" s="434"/>
      <c r="D9" s="541"/>
      <c r="E9" s="294"/>
      <c r="F9" s="290"/>
      <c r="G9" s="294"/>
      <c r="H9" s="296"/>
      <c r="I9" s="296"/>
      <c r="J9" s="296"/>
      <c r="K9" s="296"/>
      <c r="L9" s="296"/>
      <c r="M9" s="284"/>
      <c r="N9" s="286"/>
      <c r="O9" s="288"/>
      <c r="P9" s="321"/>
      <c r="Q9" s="57">
        <v>0</v>
      </c>
      <c r="R9" s="58">
        <v>0</v>
      </c>
      <c r="S9" s="58">
        <v>0</v>
      </c>
      <c r="T9" s="59">
        <v>0</v>
      </c>
      <c r="U9" s="58">
        <v>0</v>
      </c>
      <c r="V9" s="57">
        <v>0</v>
      </c>
      <c r="W9" s="59">
        <v>0</v>
      </c>
      <c r="X9" s="60">
        <v>0</v>
      </c>
      <c r="Y9" s="48" t="s">
        <v>8</v>
      </c>
    </row>
    <row r="10" spans="1:25" s="3" customFormat="1" ht="19.5" customHeight="1">
      <c r="A10" s="279" t="s">
        <v>309</v>
      </c>
      <c r="B10" s="279">
        <v>1</v>
      </c>
      <c r="C10" s="332"/>
      <c r="D10" s="426"/>
      <c r="E10" s="287">
        <f aca="true" t="shared" si="0" ref="E10:P10">SUM(E8:E9)</f>
        <v>7604.154263</v>
      </c>
      <c r="F10" s="324">
        <f t="shared" si="0"/>
        <v>7604.154263</v>
      </c>
      <c r="G10" s="287">
        <f t="shared" si="0"/>
        <v>424343.211795</v>
      </c>
      <c r="H10" s="326">
        <f t="shared" si="0"/>
        <v>424343.211795</v>
      </c>
      <c r="I10" s="326">
        <f t="shared" si="0"/>
        <v>232330.011</v>
      </c>
      <c r="J10" s="326">
        <f t="shared" si="0"/>
        <v>191546.989</v>
      </c>
      <c r="K10" s="326">
        <f t="shared" si="0"/>
        <v>0</v>
      </c>
      <c r="L10" s="326">
        <f t="shared" si="0"/>
        <v>466.211795</v>
      </c>
      <c r="M10" s="326">
        <f t="shared" si="0"/>
        <v>276714.98102</v>
      </c>
      <c r="N10" s="328">
        <f t="shared" si="0"/>
        <v>0</v>
      </c>
      <c r="O10" s="287">
        <f t="shared" si="0"/>
        <v>155232.385038</v>
      </c>
      <c r="P10" s="324">
        <f t="shared" si="0"/>
        <v>155232.385038</v>
      </c>
      <c r="Q10" s="29">
        <f aca="true" t="shared" si="1" ref="Q10:X10">SUMIF($Y$8:$Y$9,$Y$6,Q8:Q9)</f>
        <v>0</v>
      </c>
      <c r="R10" s="30">
        <f t="shared" si="1"/>
        <v>0</v>
      </c>
      <c r="S10" s="30">
        <f t="shared" si="1"/>
        <v>0</v>
      </c>
      <c r="T10" s="31">
        <f t="shared" si="1"/>
        <v>0</v>
      </c>
      <c r="U10" s="30">
        <f t="shared" si="1"/>
        <v>0</v>
      </c>
      <c r="V10" s="29">
        <f t="shared" si="1"/>
        <v>0</v>
      </c>
      <c r="W10" s="31">
        <f t="shared" si="1"/>
        <v>0</v>
      </c>
      <c r="X10" s="32">
        <f t="shared" si="1"/>
        <v>0</v>
      </c>
      <c r="Y10" s="47" t="s">
        <v>11</v>
      </c>
    </row>
    <row r="11" spans="1:25" s="3" customFormat="1" ht="19.5" customHeight="1" thickBot="1">
      <c r="A11" s="280"/>
      <c r="B11" s="280"/>
      <c r="C11" s="333"/>
      <c r="D11" s="427"/>
      <c r="E11" s="288"/>
      <c r="F11" s="325"/>
      <c r="G11" s="288"/>
      <c r="H11" s="327"/>
      <c r="I11" s="327"/>
      <c r="J11" s="327"/>
      <c r="K11" s="327"/>
      <c r="L11" s="327"/>
      <c r="M11" s="327"/>
      <c r="N11" s="329"/>
      <c r="O11" s="288"/>
      <c r="P11" s="325"/>
      <c r="Q11" s="61">
        <f aca="true" t="shared" si="2" ref="Q11:X11">SUMIF($Y$7:$Y$9,$Y$6,Q8:Q9)</f>
        <v>0</v>
      </c>
      <c r="R11" s="62">
        <f t="shared" si="2"/>
        <v>0</v>
      </c>
      <c r="S11" s="62">
        <f t="shared" si="2"/>
        <v>0</v>
      </c>
      <c r="T11" s="63">
        <f t="shared" si="2"/>
        <v>0</v>
      </c>
      <c r="U11" s="62">
        <f t="shared" si="2"/>
        <v>0</v>
      </c>
      <c r="V11" s="61">
        <f t="shared" si="2"/>
        <v>0</v>
      </c>
      <c r="W11" s="63">
        <f t="shared" si="2"/>
        <v>0</v>
      </c>
      <c r="X11" s="64">
        <f t="shared" si="2"/>
        <v>0</v>
      </c>
      <c r="Y11" s="48" t="s">
        <v>8</v>
      </c>
    </row>
    <row r="12" ht="14.25" hidden="1" outlineLevel="1" thickBot="1">
      <c r="A12" s="1" t="s">
        <v>38</v>
      </c>
    </row>
    <row r="13" spans="3:15" ht="14.25" hidden="1" outlineLevel="1" thickBot="1">
      <c r="C13" s="1" t="s">
        <v>39</v>
      </c>
      <c r="F13" s="1" t="s">
        <v>310</v>
      </c>
      <c r="O13" s="54"/>
    </row>
    <row r="14" spans="3:6" ht="14.25" hidden="1" outlineLevel="1" thickBot="1">
      <c r="C14" s="1" t="s">
        <v>40</v>
      </c>
      <c r="F14" s="1" t="s">
        <v>311</v>
      </c>
    </row>
    <row r="15" spans="3:6" ht="14.25" hidden="1" outlineLevel="1" thickBot="1">
      <c r="C15" s="1" t="s">
        <v>41</v>
      </c>
      <c r="F15" s="1" t="s">
        <v>312</v>
      </c>
    </row>
    <row r="16" spans="3:6" ht="14.25" hidden="1" outlineLevel="1" thickBot="1">
      <c r="C16" s="1" t="s">
        <v>42</v>
      </c>
      <c r="F16" s="1" t="s">
        <v>313</v>
      </c>
    </row>
    <row r="17" spans="3:6" ht="14.25" hidden="1" outlineLevel="1" thickBot="1">
      <c r="C17" s="1" t="s">
        <v>43</v>
      </c>
      <c r="F17" s="1" t="s">
        <v>314</v>
      </c>
    </row>
    <row r="18" spans="3:6" ht="14.25" hidden="1" outlineLevel="1" thickBot="1">
      <c r="C18" s="1" t="s">
        <v>44</v>
      </c>
      <c r="F18" s="1" t="s">
        <v>315</v>
      </c>
    </row>
    <row r="19" ht="14.25" hidden="1" outlineLevel="1" thickBot="1">
      <c r="C19" s="1" t="s">
        <v>45</v>
      </c>
    </row>
    <row r="20" ht="14.25" hidden="1" outlineLevel="1" thickBot="1">
      <c r="C20" s="1" t="s">
        <v>46</v>
      </c>
    </row>
    <row r="21" ht="14.25" hidden="1" outlineLevel="1" thickBot="1">
      <c r="C21" s="1" t="s">
        <v>47</v>
      </c>
    </row>
    <row r="22" ht="14.25" hidden="1" outlineLevel="1" thickBot="1">
      <c r="C22" s="1" t="s">
        <v>48</v>
      </c>
    </row>
    <row r="23" ht="13.5" collapsed="1">
      <c r="O23" s="53">
        <f>+(+$E$10+$G$10)-($M$10+$N$10)</f>
        <v>155232.385038</v>
      </c>
    </row>
  </sheetData>
  <sheetProtection/>
  <mergeCells count="55">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G10:G11"/>
    <mergeCell ref="H10:H11"/>
    <mergeCell ref="I10:I11"/>
    <mergeCell ref="J10:J11"/>
    <mergeCell ref="K10:K11"/>
    <mergeCell ref="L10:L1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5" r:id="rId1"/>
  <headerFooter>
    <oddHeader>&amp;L【機密性2情報】</oddHeader>
  </headerFooter>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Y23"/>
  <sheetViews>
    <sheetView view="pageBreakPreview" zoomScale="70" zoomScaleSheetLayoutView="70" zoomScalePageLayoutView="0" workbookViewId="0" topLeftCell="A1">
      <selection activeCell="D25" sqref="D25"/>
    </sheetView>
  </sheetViews>
  <sheetFormatPr defaultColWidth="9.0039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60" t="s">
        <v>546</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48.75" customHeight="1">
      <c r="A8" s="279">
        <v>1</v>
      </c>
      <c r="B8" s="332" t="s">
        <v>307</v>
      </c>
      <c r="C8" s="433" t="s">
        <v>131</v>
      </c>
      <c r="D8" s="539" t="s">
        <v>511</v>
      </c>
      <c r="E8" s="293">
        <v>692</v>
      </c>
      <c r="F8" s="289">
        <v>692</v>
      </c>
      <c r="G8" s="293">
        <v>0</v>
      </c>
      <c r="H8" s="295">
        <v>0</v>
      </c>
      <c r="I8" s="295">
        <v>0</v>
      </c>
      <c r="J8" s="295">
        <v>0</v>
      </c>
      <c r="K8" s="295">
        <v>0</v>
      </c>
      <c r="L8" s="348">
        <v>0</v>
      </c>
      <c r="M8" s="318">
        <v>692</v>
      </c>
      <c r="N8" s="350">
        <v>0</v>
      </c>
      <c r="O8" s="312">
        <f>+(+E8+G8)-(M8+N8)</f>
        <v>0</v>
      </c>
      <c r="P8" s="341">
        <v>0</v>
      </c>
      <c r="Q8" s="98">
        <v>1</v>
      </c>
      <c r="R8" s="96">
        <v>0</v>
      </c>
      <c r="S8" s="26">
        <v>0</v>
      </c>
      <c r="T8" s="27">
        <v>0</v>
      </c>
      <c r="U8" s="26">
        <v>0</v>
      </c>
      <c r="V8" s="25">
        <v>0</v>
      </c>
      <c r="W8" s="27">
        <v>0</v>
      </c>
      <c r="X8" s="28">
        <v>0</v>
      </c>
      <c r="Y8" s="47" t="s">
        <v>11</v>
      </c>
    </row>
    <row r="9" spans="1:25" s="2" customFormat="1" ht="48.75" customHeight="1" thickBot="1">
      <c r="A9" s="280"/>
      <c r="B9" s="333"/>
      <c r="C9" s="434"/>
      <c r="D9" s="427"/>
      <c r="E9" s="294"/>
      <c r="F9" s="290"/>
      <c r="G9" s="294"/>
      <c r="H9" s="296"/>
      <c r="I9" s="296"/>
      <c r="J9" s="296"/>
      <c r="K9" s="296"/>
      <c r="L9" s="349"/>
      <c r="M9" s="361"/>
      <c r="N9" s="351"/>
      <c r="O9" s="313"/>
      <c r="P9" s="342"/>
      <c r="Q9" s="100">
        <v>692</v>
      </c>
      <c r="R9" s="101">
        <v>0</v>
      </c>
      <c r="S9" s="58">
        <v>0</v>
      </c>
      <c r="T9" s="59">
        <v>0</v>
      </c>
      <c r="U9" s="58">
        <v>0</v>
      </c>
      <c r="V9" s="57">
        <v>0</v>
      </c>
      <c r="W9" s="59">
        <v>0</v>
      </c>
      <c r="X9" s="60">
        <v>0</v>
      </c>
      <c r="Y9" s="48" t="s">
        <v>8</v>
      </c>
    </row>
    <row r="10" spans="1:25" s="3" customFormat="1" ht="19.5" customHeight="1">
      <c r="A10" s="279" t="s">
        <v>309</v>
      </c>
      <c r="B10" s="279">
        <f>A8</f>
        <v>1</v>
      </c>
      <c r="C10" s="332"/>
      <c r="D10" s="426"/>
      <c r="E10" s="287">
        <f aca="true" t="shared" si="0" ref="E10:P10">SUM(E8:E9)</f>
        <v>692</v>
      </c>
      <c r="F10" s="324">
        <f t="shared" si="0"/>
        <v>692</v>
      </c>
      <c r="G10" s="287">
        <f t="shared" si="0"/>
        <v>0</v>
      </c>
      <c r="H10" s="326">
        <f t="shared" si="0"/>
        <v>0</v>
      </c>
      <c r="I10" s="326">
        <f t="shared" si="0"/>
        <v>0</v>
      </c>
      <c r="J10" s="326">
        <f t="shared" si="0"/>
        <v>0</v>
      </c>
      <c r="K10" s="326">
        <f t="shared" si="0"/>
        <v>0</v>
      </c>
      <c r="L10" s="326">
        <f t="shared" si="0"/>
        <v>0</v>
      </c>
      <c r="M10" s="326">
        <f t="shared" si="0"/>
        <v>692</v>
      </c>
      <c r="N10" s="328">
        <f t="shared" si="0"/>
        <v>0</v>
      </c>
      <c r="O10" s="287">
        <f t="shared" si="0"/>
        <v>0</v>
      </c>
      <c r="P10" s="324">
        <f t="shared" si="0"/>
        <v>0</v>
      </c>
      <c r="Q10" s="29">
        <f aca="true" t="shared" si="1" ref="Q10:X10">SUMIF($Y$8:$Y$9,$Y$6,Q8:Q9)</f>
        <v>1</v>
      </c>
      <c r="R10" s="30">
        <f t="shared" si="1"/>
        <v>0</v>
      </c>
      <c r="S10" s="30">
        <f t="shared" si="1"/>
        <v>0</v>
      </c>
      <c r="T10" s="31">
        <f t="shared" si="1"/>
        <v>0</v>
      </c>
      <c r="U10" s="30">
        <f t="shared" si="1"/>
        <v>0</v>
      </c>
      <c r="V10" s="29">
        <f t="shared" si="1"/>
        <v>0</v>
      </c>
      <c r="W10" s="31">
        <f t="shared" si="1"/>
        <v>0</v>
      </c>
      <c r="X10" s="32">
        <f t="shared" si="1"/>
        <v>0</v>
      </c>
      <c r="Y10" s="47" t="s">
        <v>11</v>
      </c>
    </row>
    <row r="11" spans="1:25" s="3" customFormat="1" ht="19.5" customHeight="1" thickBot="1">
      <c r="A11" s="280"/>
      <c r="B11" s="280"/>
      <c r="C11" s="333"/>
      <c r="D11" s="427"/>
      <c r="E11" s="288"/>
      <c r="F11" s="325"/>
      <c r="G11" s="288"/>
      <c r="H11" s="327"/>
      <c r="I11" s="327"/>
      <c r="J11" s="327"/>
      <c r="K11" s="327"/>
      <c r="L11" s="327"/>
      <c r="M11" s="327"/>
      <c r="N11" s="329"/>
      <c r="O11" s="288"/>
      <c r="P11" s="325"/>
      <c r="Q11" s="61">
        <f>+Q9</f>
        <v>692</v>
      </c>
      <c r="R11" s="62">
        <f aca="true" t="shared" si="2" ref="R11:X11">SUMIF($Y$8:$Y$9,$Y$6,R8:R9)</f>
        <v>0</v>
      </c>
      <c r="S11" s="62">
        <f t="shared" si="2"/>
        <v>0</v>
      </c>
      <c r="T11" s="63">
        <f t="shared" si="2"/>
        <v>0</v>
      </c>
      <c r="U11" s="62">
        <f t="shared" si="2"/>
        <v>0</v>
      </c>
      <c r="V11" s="61">
        <f t="shared" si="2"/>
        <v>0</v>
      </c>
      <c r="W11" s="63">
        <f t="shared" si="2"/>
        <v>0</v>
      </c>
      <c r="X11" s="64">
        <f t="shared" si="2"/>
        <v>0</v>
      </c>
      <c r="Y11" s="48" t="s">
        <v>8</v>
      </c>
    </row>
    <row r="12" ht="14.25" hidden="1" outlineLevel="1" thickBot="1">
      <c r="A12" s="1" t="s">
        <v>38</v>
      </c>
    </row>
    <row r="13" spans="3:15" ht="14.25" hidden="1" outlineLevel="1" thickBot="1">
      <c r="C13" s="1" t="s">
        <v>39</v>
      </c>
      <c r="F13" s="1" t="s">
        <v>310</v>
      </c>
      <c r="O13" s="54"/>
    </row>
    <row r="14" spans="3:6" ht="14.25" hidden="1" outlineLevel="1" thickBot="1">
      <c r="C14" s="1" t="s">
        <v>40</v>
      </c>
      <c r="F14" s="1" t="s">
        <v>311</v>
      </c>
    </row>
    <row r="15" spans="3:6" ht="14.25" hidden="1" outlineLevel="1" thickBot="1">
      <c r="C15" s="1" t="s">
        <v>41</v>
      </c>
      <c r="F15" s="1" t="s">
        <v>312</v>
      </c>
    </row>
    <row r="16" spans="3:6" ht="14.25" hidden="1" outlineLevel="1" thickBot="1">
      <c r="C16" s="1" t="s">
        <v>42</v>
      </c>
      <c r="F16" s="1" t="s">
        <v>313</v>
      </c>
    </row>
    <row r="17" spans="3:6" ht="14.25" hidden="1" outlineLevel="1" thickBot="1">
      <c r="C17" s="1" t="s">
        <v>43</v>
      </c>
      <c r="F17" s="1" t="s">
        <v>314</v>
      </c>
    </row>
    <row r="18" spans="3:6" ht="14.25" hidden="1" outlineLevel="1" thickBot="1">
      <c r="C18" s="1" t="s">
        <v>44</v>
      </c>
      <c r="F18" s="1" t="s">
        <v>315</v>
      </c>
    </row>
    <row r="19" ht="14.25" hidden="1" outlineLevel="1" thickBot="1">
      <c r="C19" s="1" t="s">
        <v>45</v>
      </c>
    </row>
    <row r="20" ht="14.25" hidden="1" outlineLevel="1" thickBot="1">
      <c r="C20" s="1" t="s">
        <v>46</v>
      </c>
    </row>
    <row r="21" ht="14.25" hidden="1" outlineLevel="1" thickBot="1">
      <c r="C21" s="1" t="s">
        <v>47</v>
      </c>
    </row>
    <row r="22" ht="14.25" hidden="1" outlineLevel="1" thickBot="1">
      <c r="C22" s="1" t="s">
        <v>48</v>
      </c>
    </row>
    <row r="23" ht="13.5" collapsed="1">
      <c r="O23" s="53">
        <f>+(+$E$10+$G$10)-($M$10+$N$10)</f>
        <v>0</v>
      </c>
    </row>
  </sheetData>
  <sheetProtection/>
  <mergeCells count="55">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G10:G11"/>
    <mergeCell ref="H10:H11"/>
    <mergeCell ref="I10:I11"/>
    <mergeCell ref="J10:J11"/>
    <mergeCell ref="K10:K11"/>
    <mergeCell ref="L10:L1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Y23"/>
  <sheetViews>
    <sheetView view="pageBreakPreview" zoomScale="85" zoomScaleSheetLayoutView="85" zoomScalePageLayoutView="0" workbookViewId="0" topLeftCell="A1">
      <selection activeCell="L8" sqref="L8:L9"/>
    </sheetView>
  </sheetViews>
  <sheetFormatPr defaultColWidth="9.0039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547</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42.75" customHeight="1">
      <c r="A8" s="279">
        <v>1</v>
      </c>
      <c r="B8" s="332" t="s">
        <v>484</v>
      </c>
      <c r="C8" s="433" t="s">
        <v>512</v>
      </c>
      <c r="D8" s="539" t="s">
        <v>513</v>
      </c>
      <c r="E8" s="293">
        <v>4492</v>
      </c>
      <c r="F8" s="289">
        <v>4492</v>
      </c>
      <c r="G8" s="293">
        <v>9</v>
      </c>
      <c r="H8" s="295">
        <v>0</v>
      </c>
      <c r="I8" s="295">
        <v>0</v>
      </c>
      <c r="J8" s="295">
        <v>0</v>
      </c>
      <c r="K8" s="295">
        <v>0</v>
      </c>
      <c r="L8" s="295">
        <v>9</v>
      </c>
      <c r="M8" s="283">
        <v>455</v>
      </c>
      <c r="N8" s="285">
        <v>0</v>
      </c>
      <c r="O8" s="287">
        <f>+(+E8+G8)-(M8+N8)</f>
        <v>4046</v>
      </c>
      <c r="P8" s="289">
        <v>4046</v>
      </c>
      <c r="Q8" s="25">
        <v>0</v>
      </c>
      <c r="R8" s="26">
        <v>0</v>
      </c>
      <c r="S8" s="26">
        <v>0</v>
      </c>
      <c r="T8" s="27">
        <v>0</v>
      </c>
      <c r="U8" s="26">
        <v>0</v>
      </c>
      <c r="V8" s="25">
        <v>0</v>
      </c>
      <c r="W8" s="27">
        <v>0</v>
      </c>
      <c r="X8" s="28">
        <v>0</v>
      </c>
      <c r="Y8" s="47" t="s">
        <v>11</v>
      </c>
    </row>
    <row r="9" spans="1:25" s="2" customFormat="1" ht="42.75" customHeight="1" thickBot="1">
      <c r="A9" s="280"/>
      <c r="B9" s="333"/>
      <c r="C9" s="434"/>
      <c r="D9" s="541"/>
      <c r="E9" s="294"/>
      <c r="F9" s="290"/>
      <c r="G9" s="294"/>
      <c r="H9" s="296"/>
      <c r="I9" s="296"/>
      <c r="J9" s="296"/>
      <c r="K9" s="296"/>
      <c r="L9" s="296"/>
      <c r="M9" s="284"/>
      <c r="N9" s="286"/>
      <c r="O9" s="288"/>
      <c r="P9" s="290"/>
      <c r="Q9" s="57">
        <v>0</v>
      </c>
      <c r="R9" s="58">
        <v>0</v>
      </c>
      <c r="S9" s="58">
        <v>0</v>
      </c>
      <c r="T9" s="59">
        <v>0</v>
      </c>
      <c r="U9" s="58">
        <v>0</v>
      </c>
      <c r="V9" s="57">
        <v>0</v>
      </c>
      <c r="W9" s="59">
        <v>0</v>
      </c>
      <c r="X9" s="60">
        <v>0</v>
      </c>
      <c r="Y9" s="48" t="s">
        <v>8</v>
      </c>
    </row>
    <row r="10" spans="1:25" s="3" customFormat="1" ht="19.5" customHeight="1">
      <c r="A10" s="279" t="s">
        <v>309</v>
      </c>
      <c r="B10" s="279">
        <v>1</v>
      </c>
      <c r="C10" s="332"/>
      <c r="D10" s="426"/>
      <c r="E10" s="287">
        <f aca="true" t="shared" si="0" ref="E10:P10">SUM(E8:E9)</f>
        <v>4492</v>
      </c>
      <c r="F10" s="324">
        <f t="shared" si="0"/>
        <v>4492</v>
      </c>
      <c r="G10" s="287">
        <f t="shared" si="0"/>
        <v>9</v>
      </c>
      <c r="H10" s="326">
        <f t="shared" si="0"/>
        <v>0</v>
      </c>
      <c r="I10" s="326">
        <f t="shared" si="0"/>
        <v>0</v>
      </c>
      <c r="J10" s="326">
        <f t="shared" si="0"/>
        <v>0</v>
      </c>
      <c r="K10" s="326">
        <f t="shared" si="0"/>
        <v>0</v>
      </c>
      <c r="L10" s="326">
        <f t="shared" si="0"/>
        <v>9</v>
      </c>
      <c r="M10" s="326">
        <f t="shared" si="0"/>
        <v>455</v>
      </c>
      <c r="N10" s="328">
        <f t="shared" si="0"/>
        <v>0</v>
      </c>
      <c r="O10" s="287">
        <f t="shared" si="0"/>
        <v>4046</v>
      </c>
      <c r="P10" s="324">
        <f t="shared" si="0"/>
        <v>4046</v>
      </c>
      <c r="Q10" s="29">
        <f aca="true" t="shared" si="1" ref="Q10:X10">SUMIF($Y$8:$Y$9,$Y$6,Q8:Q9)</f>
        <v>0</v>
      </c>
      <c r="R10" s="30">
        <f t="shared" si="1"/>
        <v>0</v>
      </c>
      <c r="S10" s="30">
        <f t="shared" si="1"/>
        <v>0</v>
      </c>
      <c r="T10" s="31">
        <f t="shared" si="1"/>
        <v>0</v>
      </c>
      <c r="U10" s="30">
        <f t="shared" si="1"/>
        <v>0</v>
      </c>
      <c r="V10" s="29">
        <f t="shared" si="1"/>
        <v>0</v>
      </c>
      <c r="W10" s="31">
        <f t="shared" si="1"/>
        <v>0</v>
      </c>
      <c r="X10" s="32">
        <f t="shared" si="1"/>
        <v>0</v>
      </c>
      <c r="Y10" s="47" t="s">
        <v>11</v>
      </c>
    </row>
    <row r="11" spans="1:25" s="3" customFormat="1" ht="19.5" customHeight="1" thickBot="1">
      <c r="A11" s="280"/>
      <c r="B11" s="280"/>
      <c r="C11" s="333"/>
      <c r="D11" s="427"/>
      <c r="E11" s="288"/>
      <c r="F11" s="325"/>
      <c r="G11" s="288"/>
      <c r="H11" s="327"/>
      <c r="I11" s="327"/>
      <c r="J11" s="327"/>
      <c r="K11" s="327"/>
      <c r="L11" s="327"/>
      <c r="M11" s="327"/>
      <c r="N11" s="329"/>
      <c r="O11" s="288"/>
      <c r="P11" s="325"/>
      <c r="Q11" s="61">
        <f aca="true" t="shared" si="2" ref="Q11:X11">SUMIF($Y$7:$Y$9,$Y$6,Q8:Q9)</f>
        <v>0</v>
      </c>
      <c r="R11" s="62">
        <f t="shared" si="2"/>
        <v>0</v>
      </c>
      <c r="S11" s="62">
        <f t="shared" si="2"/>
        <v>0</v>
      </c>
      <c r="T11" s="63">
        <f t="shared" si="2"/>
        <v>0</v>
      </c>
      <c r="U11" s="62">
        <f t="shared" si="2"/>
        <v>0</v>
      </c>
      <c r="V11" s="61">
        <f t="shared" si="2"/>
        <v>0</v>
      </c>
      <c r="W11" s="63">
        <f t="shared" si="2"/>
        <v>0</v>
      </c>
      <c r="X11" s="64">
        <f t="shared" si="2"/>
        <v>0</v>
      </c>
      <c r="Y11" s="48" t="s">
        <v>8</v>
      </c>
    </row>
    <row r="12" ht="14.25" hidden="1" outlineLevel="1" thickBot="1">
      <c r="A12" s="1" t="s">
        <v>38</v>
      </c>
    </row>
    <row r="13" spans="3:15" ht="14.25" hidden="1" outlineLevel="1" thickBot="1">
      <c r="C13" s="1" t="s">
        <v>39</v>
      </c>
      <c r="F13" s="1" t="s">
        <v>310</v>
      </c>
      <c r="O13" s="54"/>
    </row>
    <row r="14" spans="3:6" ht="14.25" hidden="1" outlineLevel="1" thickBot="1">
      <c r="C14" s="1" t="s">
        <v>40</v>
      </c>
      <c r="F14" s="1" t="s">
        <v>311</v>
      </c>
    </row>
    <row r="15" spans="3:6" ht="14.25" hidden="1" outlineLevel="1" thickBot="1">
      <c r="C15" s="1" t="s">
        <v>41</v>
      </c>
      <c r="F15" s="1" t="s">
        <v>312</v>
      </c>
    </row>
    <row r="16" spans="3:6" ht="14.25" hidden="1" outlineLevel="1" thickBot="1">
      <c r="C16" s="1" t="s">
        <v>42</v>
      </c>
      <c r="F16" s="1" t="s">
        <v>313</v>
      </c>
    </row>
    <row r="17" spans="3:6" ht="14.25" hidden="1" outlineLevel="1" thickBot="1">
      <c r="C17" s="1" t="s">
        <v>43</v>
      </c>
      <c r="F17" s="1" t="s">
        <v>314</v>
      </c>
    </row>
    <row r="18" spans="3:6" ht="14.25" hidden="1" outlineLevel="1" thickBot="1">
      <c r="C18" s="1" t="s">
        <v>44</v>
      </c>
      <c r="F18" s="1" t="s">
        <v>315</v>
      </c>
    </row>
    <row r="19" ht="14.25" hidden="1" outlineLevel="1" thickBot="1">
      <c r="C19" s="1" t="s">
        <v>45</v>
      </c>
    </row>
    <row r="20" ht="14.25" hidden="1" outlineLevel="1" thickBot="1">
      <c r="C20" s="1" t="s">
        <v>46</v>
      </c>
    </row>
    <row r="21" ht="14.25" hidden="1" outlineLevel="1" thickBot="1">
      <c r="C21" s="1" t="s">
        <v>47</v>
      </c>
    </row>
    <row r="22" ht="14.25" hidden="1" outlineLevel="1" thickBot="1">
      <c r="C22" s="1" t="s">
        <v>48</v>
      </c>
    </row>
    <row r="23" ht="13.5" collapsed="1">
      <c r="O23" s="53">
        <f>+(+$E$10+$G$10)-($M$10+$N$10)</f>
        <v>4046</v>
      </c>
    </row>
  </sheetData>
  <sheetProtection/>
  <mergeCells count="55">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G10:G11"/>
    <mergeCell ref="H10:H11"/>
    <mergeCell ref="I10:I11"/>
    <mergeCell ref="J10:J11"/>
    <mergeCell ref="K10:K11"/>
    <mergeCell ref="L10:L1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xl/worksheets/sheet23.xml><?xml version="1.0" encoding="utf-8"?>
<worksheet xmlns="http://schemas.openxmlformats.org/spreadsheetml/2006/main" xmlns:r="http://schemas.openxmlformats.org/officeDocument/2006/relationships">
  <sheetPr>
    <tabColor rgb="FF00B0F0"/>
    <pageSetUpPr fitToPage="1"/>
  </sheetPr>
  <dimension ref="A1:Y63"/>
  <sheetViews>
    <sheetView view="pageBreakPreview" zoomScale="85" zoomScaleSheetLayoutView="85" zoomScalePageLayoutView="0" workbookViewId="0" topLeftCell="A1">
      <selection activeCell="A2" sqref="A2:A7"/>
    </sheetView>
  </sheetViews>
  <sheetFormatPr defaultColWidth="9.0039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548</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47.25" customHeight="1">
      <c r="A8" s="563">
        <v>1</v>
      </c>
      <c r="B8" s="332" t="s">
        <v>307</v>
      </c>
      <c r="C8" s="433" t="s">
        <v>132</v>
      </c>
      <c r="D8" s="539" t="s">
        <v>121</v>
      </c>
      <c r="E8" s="293">
        <v>1490</v>
      </c>
      <c r="F8" s="289">
        <v>1490</v>
      </c>
      <c r="G8" s="293">
        <v>800</v>
      </c>
      <c r="H8" s="295">
        <v>800</v>
      </c>
      <c r="I8" s="295">
        <v>800</v>
      </c>
      <c r="J8" s="295">
        <v>0</v>
      </c>
      <c r="K8" s="295">
        <v>0</v>
      </c>
      <c r="L8" s="295">
        <v>0</v>
      </c>
      <c r="M8" s="283">
        <v>713</v>
      </c>
      <c r="N8" s="285">
        <v>0</v>
      </c>
      <c r="O8" s="287">
        <f>+(+E8+G8)-(M8+N8)</f>
        <v>1577</v>
      </c>
      <c r="P8" s="289">
        <v>1577</v>
      </c>
      <c r="Q8" s="25">
        <v>1</v>
      </c>
      <c r="R8" s="26">
        <v>0</v>
      </c>
      <c r="S8" s="26">
        <v>0</v>
      </c>
      <c r="T8" s="27">
        <v>0</v>
      </c>
      <c r="U8" s="26">
        <v>0</v>
      </c>
      <c r="V8" s="25">
        <v>0</v>
      </c>
      <c r="W8" s="27">
        <v>0</v>
      </c>
      <c r="X8" s="28">
        <v>0</v>
      </c>
      <c r="Y8" s="47" t="s">
        <v>11</v>
      </c>
    </row>
    <row r="9" spans="1:25" s="2" customFormat="1" ht="47.25" customHeight="1" thickBot="1">
      <c r="A9" s="564"/>
      <c r="B9" s="333"/>
      <c r="C9" s="434"/>
      <c r="D9" s="541"/>
      <c r="E9" s="294"/>
      <c r="F9" s="290"/>
      <c r="G9" s="294"/>
      <c r="H9" s="296"/>
      <c r="I9" s="296"/>
      <c r="J9" s="296"/>
      <c r="K9" s="296"/>
      <c r="L9" s="296"/>
      <c r="M9" s="284"/>
      <c r="N9" s="286"/>
      <c r="O9" s="288"/>
      <c r="P9" s="290"/>
      <c r="Q9" s="57">
        <v>800</v>
      </c>
      <c r="R9" s="58">
        <v>0</v>
      </c>
      <c r="S9" s="58">
        <v>0</v>
      </c>
      <c r="T9" s="59">
        <v>0</v>
      </c>
      <c r="U9" s="58">
        <v>0</v>
      </c>
      <c r="V9" s="57">
        <v>0</v>
      </c>
      <c r="W9" s="59">
        <v>0</v>
      </c>
      <c r="X9" s="60">
        <v>0</v>
      </c>
      <c r="Y9" s="48" t="s">
        <v>8</v>
      </c>
    </row>
    <row r="10" spans="1:25" s="2" customFormat="1" ht="18" customHeight="1" hidden="1">
      <c r="A10" s="279">
        <v>2</v>
      </c>
      <c r="B10" s="332" t="s">
        <v>514</v>
      </c>
      <c r="C10" s="433" t="s">
        <v>413</v>
      </c>
      <c r="D10" s="426"/>
      <c r="E10" s="293"/>
      <c r="F10" s="289"/>
      <c r="G10" s="293"/>
      <c r="H10" s="295"/>
      <c r="I10" s="295"/>
      <c r="J10" s="295"/>
      <c r="K10" s="295"/>
      <c r="L10" s="295"/>
      <c r="M10" s="346"/>
      <c r="N10" s="285"/>
      <c r="O10" s="287">
        <f>+(+E10+G10)-(M10+N10)</f>
        <v>0</v>
      </c>
      <c r="P10" s="289"/>
      <c r="Q10" s="25">
        <v>0</v>
      </c>
      <c r="R10" s="26">
        <v>0</v>
      </c>
      <c r="S10" s="26">
        <v>0</v>
      </c>
      <c r="T10" s="27">
        <v>0</v>
      </c>
      <c r="U10" s="26">
        <v>0</v>
      </c>
      <c r="V10" s="25">
        <v>0</v>
      </c>
      <c r="W10" s="27">
        <v>0</v>
      </c>
      <c r="X10" s="28">
        <v>0</v>
      </c>
      <c r="Y10" s="47" t="s">
        <v>11</v>
      </c>
    </row>
    <row r="11" spans="1:25" s="2" customFormat="1" ht="18" customHeight="1" hidden="1" thickBot="1">
      <c r="A11" s="280"/>
      <c r="B11" s="333"/>
      <c r="C11" s="434"/>
      <c r="D11" s="427"/>
      <c r="E11" s="294"/>
      <c r="F11" s="290"/>
      <c r="G11" s="294"/>
      <c r="H11" s="296"/>
      <c r="I11" s="355"/>
      <c r="J11" s="355"/>
      <c r="K11" s="355"/>
      <c r="L11" s="355"/>
      <c r="M11" s="347"/>
      <c r="N11" s="286"/>
      <c r="O11" s="340"/>
      <c r="P11" s="290"/>
      <c r="Q11" s="57">
        <v>0</v>
      </c>
      <c r="R11" s="58">
        <v>0</v>
      </c>
      <c r="S11" s="58">
        <v>0</v>
      </c>
      <c r="T11" s="59">
        <v>0</v>
      </c>
      <c r="U11" s="58">
        <v>0</v>
      </c>
      <c r="V11" s="57">
        <v>0</v>
      </c>
      <c r="W11" s="59">
        <v>0</v>
      </c>
      <c r="X11" s="60">
        <v>0</v>
      </c>
      <c r="Y11" s="48" t="s">
        <v>8</v>
      </c>
    </row>
    <row r="12" spans="1:25" s="2" customFormat="1" ht="18" customHeight="1" hidden="1">
      <c r="A12" s="279">
        <v>3</v>
      </c>
      <c r="B12" s="332" t="s">
        <v>515</v>
      </c>
      <c r="C12" s="433" t="s">
        <v>413</v>
      </c>
      <c r="D12" s="426"/>
      <c r="E12" s="293"/>
      <c r="F12" s="289"/>
      <c r="G12" s="293"/>
      <c r="H12" s="295"/>
      <c r="I12" s="295"/>
      <c r="J12" s="295"/>
      <c r="K12" s="295"/>
      <c r="L12" s="295"/>
      <c r="M12" s="346"/>
      <c r="N12" s="285"/>
      <c r="O12" s="287">
        <f>+(+E12+G12)-(M12+N12)</f>
        <v>0</v>
      </c>
      <c r="P12" s="289"/>
      <c r="Q12" s="25">
        <v>0</v>
      </c>
      <c r="R12" s="26">
        <v>0</v>
      </c>
      <c r="S12" s="26">
        <v>0</v>
      </c>
      <c r="T12" s="27">
        <v>0</v>
      </c>
      <c r="U12" s="26">
        <v>0</v>
      </c>
      <c r="V12" s="25">
        <v>0</v>
      </c>
      <c r="W12" s="27">
        <v>0</v>
      </c>
      <c r="X12" s="28">
        <v>0</v>
      </c>
      <c r="Y12" s="47" t="s">
        <v>11</v>
      </c>
    </row>
    <row r="13" spans="1:25" s="2" customFormat="1" ht="18" customHeight="1" hidden="1" thickBot="1">
      <c r="A13" s="280"/>
      <c r="B13" s="333"/>
      <c r="C13" s="434"/>
      <c r="D13" s="427"/>
      <c r="E13" s="294"/>
      <c r="F13" s="290"/>
      <c r="G13" s="294"/>
      <c r="H13" s="296"/>
      <c r="I13" s="355"/>
      <c r="J13" s="355"/>
      <c r="K13" s="355"/>
      <c r="L13" s="355"/>
      <c r="M13" s="347"/>
      <c r="N13" s="286"/>
      <c r="O13" s="288"/>
      <c r="P13" s="290"/>
      <c r="Q13" s="57">
        <v>0</v>
      </c>
      <c r="R13" s="58">
        <v>0</v>
      </c>
      <c r="S13" s="58">
        <v>0</v>
      </c>
      <c r="T13" s="59">
        <v>0</v>
      </c>
      <c r="U13" s="58">
        <v>0</v>
      </c>
      <c r="V13" s="57">
        <v>0</v>
      </c>
      <c r="W13" s="59">
        <v>0</v>
      </c>
      <c r="X13" s="60">
        <v>0</v>
      </c>
      <c r="Y13" s="48" t="s">
        <v>8</v>
      </c>
    </row>
    <row r="14" spans="1:25" s="2" customFormat="1" ht="18" customHeight="1" hidden="1">
      <c r="A14" s="279">
        <v>4</v>
      </c>
      <c r="B14" s="332" t="s">
        <v>516</v>
      </c>
      <c r="C14" s="433" t="s">
        <v>413</v>
      </c>
      <c r="D14" s="426"/>
      <c r="E14" s="293"/>
      <c r="F14" s="289"/>
      <c r="G14" s="293"/>
      <c r="H14" s="295"/>
      <c r="I14" s="295"/>
      <c r="J14" s="295"/>
      <c r="K14" s="295"/>
      <c r="L14" s="295"/>
      <c r="M14" s="346"/>
      <c r="N14" s="285"/>
      <c r="O14" s="287">
        <f>+(+E14+G14)-(M14+N14)</f>
        <v>0</v>
      </c>
      <c r="P14" s="289"/>
      <c r="Q14" s="25">
        <v>0</v>
      </c>
      <c r="R14" s="26">
        <v>0</v>
      </c>
      <c r="S14" s="26">
        <v>0</v>
      </c>
      <c r="T14" s="27">
        <v>0</v>
      </c>
      <c r="U14" s="26">
        <v>0</v>
      </c>
      <c r="V14" s="25">
        <v>0</v>
      </c>
      <c r="W14" s="27">
        <v>0</v>
      </c>
      <c r="X14" s="28">
        <v>0</v>
      </c>
      <c r="Y14" s="47" t="s">
        <v>11</v>
      </c>
    </row>
    <row r="15" spans="1:25" s="2" customFormat="1" ht="18" customHeight="1" hidden="1" thickBot="1">
      <c r="A15" s="280"/>
      <c r="B15" s="333"/>
      <c r="C15" s="434"/>
      <c r="D15" s="427"/>
      <c r="E15" s="294"/>
      <c r="F15" s="290"/>
      <c r="G15" s="294"/>
      <c r="H15" s="296"/>
      <c r="I15" s="355"/>
      <c r="J15" s="355"/>
      <c r="K15" s="355"/>
      <c r="L15" s="355"/>
      <c r="M15" s="347"/>
      <c r="N15" s="286"/>
      <c r="O15" s="288"/>
      <c r="P15" s="290"/>
      <c r="Q15" s="57">
        <v>0</v>
      </c>
      <c r="R15" s="58">
        <v>0</v>
      </c>
      <c r="S15" s="58">
        <v>0</v>
      </c>
      <c r="T15" s="59">
        <v>0</v>
      </c>
      <c r="U15" s="58">
        <v>0</v>
      </c>
      <c r="V15" s="57">
        <v>0</v>
      </c>
      <c r="W15" s="59">
        <v>0</v>
      </c>
      <c r="X15" s="60">
        <v>0</v>
      </c>
      <c r="Y15" s="48" t="s">
        <v>8</v>
      </c>
    </row>
    <row r="16" spans="1:25" s="2" customFormat="1" ht="18" customHeight="1" hidden="1">
      <c r="A16" s="279">
        <v>5</v>
      </c>
      <c r="B16" s="332" t="s">
        <v>517</v>
      </c>
      <c r="C16" s="433" t="s">
        <v>413</v>
      </c>
      <c r="D16" s="426"/>
      <c r="E16" s="293"/>
      <c r="F16" s="289"/>
      <c r="G16" s="293"/>
      <c r="H16" s="295"/>
      <c r="I16" s="295"/>
      <c r="J16" s="295"/>
      <c r="K16" s="295"/>
      <c r="L16" s="295"/>
      <c r="M16" s="346"/>
      <c r="N16" s="285"/>
      <c r="O16" s="287">
        <f>+(+E16+G16)-(M16+N16)</f>
        <v>0</v>
      </c>
      <c r="P16" s="289"/>
      <c r="Q16" s="25">
        <v>0</v>
      </c>
      <c r="R16" s="26">
        <v>0</v>
      </c>
      <c r="S16" s="26">
        <v>0</v>
      </c>
      <c r="T16" s="27">
        <v>0</v>
      </c>
      <c r="U16" s="26">
        <v>0</v>
      </c>
      <c r="V16" s="25">
        <v>0</v>
      </c>
      <c r="W16" s="27">
        <v>0</v>
      </c>
      <c r="X16" s="28">
        <v>0</v>
      </c>
      <c r="Y16" s="47" t="s">
        <v>11</v>
      </c>
    </row>
    <row r="17" spans="1:25" s="2" customFormat="1" ht="18" customHeight="1" hidden="1" thickBot="1">
      <c r="A17" s="280"/>
      <c r="B17" s="333"/>
      <c r="C17" s="434"/>
      <c r="D17" s="427"/>
      <c r="E17" s="294"/>
      <c r="F17" s="290"/>
      <c r="G17" s="294"/>
      <c r="H17" s="296"/>
      <c r="I17" s="355"/>
      <c r="J17" s="355"/>
      <c r="K17" s="355"/>
      <c r="L17" s="355"/>
      <c r="M17" s="347"/>
      <c r="N17" s="286"/>
      <c r="O17" s="288"/>
      <c r="P17" s="290"/>
      <c r="Q17" s="57">
        <v>0</v>
      </c>
      <c r="R17" s="58">
        <v>0</v>
      </c>
      <c r="S17" s="58">
        <v>0</v>
      </c>
      <c r="T17" s="59">
        <v>0</v>
      </c>
      <c r="U17" s="58">
        <v>0</v>
      </c>
      <c r="V17" s="57">
        <v>0</v>
      </c>
      <c r="W17" s="59">
        <v>0</v>
      </c>
      <c r="X17" s="60">
        <v>0</v>
      </c>
      <c r="Y17" s="48" t="s">
        <v>8</v>
      </c>
    </row>
    <row r="18" spans="1:25" s="2" customFormat="1" ht="18" customHeight="1" hidden="1">
      <c r="A18" s="279">
        <v>6</v>
      </c>
      <c r="B18" s="332" t="s">
        <v>518</v>
      </c>
      <c r="C18" s="433" t="s">
        <v>413</v>
      </c>
      <c r="D18" s="426"/>
      <c r="E18" s="293"/>
      <c r="F18" s="289"/>
      <c r="G18" s="293"/>
      <c r="H18" s="295"/>
      <c r="I18" s="295"/>
      <c r="J18" s="295"/>
      <c r="K18" s="295"/>
      <c r="L18" s="295"/>
      <c r="M18" s="346"/>
      <c r="N18" s="285"/>
      <c r="O18" s="287">
        <f>+(+E18+G18)-(M18+N18)</f>
        <v>0</v>
      </c>
      <c r="P18" s="289"/>
      <c r="Q18" s="25">
        <v>0</v>
      </c>
      <c r="R18" s="26">
        <v>0</v>
      </c>
      <c r="S18" s="26">
        <v>0</v>
      </c>
      <c r="T18" s="27">
        <v>0</v>
      </c>
      <c r="U18" s="26">
        <v>0</v>
      </c>
      <c r="V18" s="25">
        <v>0</v>
      </c>
      <c r="W18" s="27">
        <v>0</v>
      </c>
      <c r="X18" s="28">
        <v>0</v>
      </c>
      <c r="Y18" s="47" t="s">
        <v>11</v>
      </c>
    </row>
    <row r="19" spans="1:25" s="2" customFormat="1" ht="18" customHeight="1" hidden="1" thickBot="1">
      <c r="A19" s="280"/>
      <c r="B19" s="333"/>
      <c r="C19" s="434"/>
      <c r="D19" s="427"/>
      <c r="E19" s="294"/>
      <c r="F19" s="290"/>
      <c r="G19" s="294"/>
      <c r="H19" s="296"/>
      <c r="I19" s="355"/>
      <c r="J19" s="355"/>
      <c r="K19" s="355"/>
      <c r="L19" s="355"/>
      <c r="M19" s="347"/>
      <c r="N19" s="286"/>
      <c r="O19" s="288"/>
      <c r="P19" s="290"/>
      <c r="Q19" s="57">
        <v>0</v>
      </c>
      <c r="R19" s="58">
        <v>0</v>
      </c>
      <c r="S19" s="58">
        <v>0</v>
      </c>
      <c r="T19" s="59">
        <v>0</v>
      </c>
      <c r="U19" s="58">
        <v>0</v>
      </c>
      <c r="V19" s="57">
        <v>0</v>
      </c>
      <c r="W19" s="59">
        <v>0</v>
      </c>
      <c r="X19" s="60">
        <v>0</v>
      </c>
      <c r="Y19" s="48" t="s">
        <v>8</v>
      </c>
    </row>
    <row r="20" spans="1:25" s="2" customFormat="1" ht="18" customHeight="1" hidden="1">
      <c r="A20" s="279">
        <v>7</v>
      </c>
      <c r="B20" s="332" t="s">
        <v>519</v>
      </c>
      <c r="C20" s="433" t="s">
        <v>413</v>
      </c>
      <c r="D20" s="426"/>
      <c r="E20" s="293"/>
      <c r="F20" s="289"/>
      <c r="G20" s="293"/>
      <c r="H20" s="295"/>
      <c r="I20" s="295"/>
      <c r="J20" s="295"/>
      <c r="K20" s="295"/>
      <c r="L20" s="295"/>
      <c r="M20" s="346"/>
      <c r="N20" s="285"/>
      <c r="O20" s="287">
        <f>+(+E20+G20)-(M20+N20)</f>
        <v>0</v>
      </c>
      <c r="P20" s="289"/>
      <c r="Q20" s="25">
        <v>0</v>
      </c>
      <c r="R20" s="26">
        <v>0</v>
      </c>
      <c r="S20" s="26">
        <v>0</v>
      </c>
      <c r="T20" s="27">
        <v>0</v>
      </c>
      <c r="U20" s="26">
        <v>0</v>
      </c>
      <c r="V20" s="25">
        <v>0</v>
      </c>
      <c r="W20" s="27">
        <v>0</v>
      </c>
      <c r="X20" s="28">
        <v>0</v>
      </c>
      <c r="Y20" s="47" t="s">
        <v>11</v>
      </c>
    </row>
    <row r="21" spans="1:25" s="2" customFormat="1" ht="18" customHeight="1" hidden="1" thickBot="1">
      <c r="A21" s="280"/>
      <c r="B21" s="333"/>
      <c r="C21" s="434"/>
      <c r="D21" s="427"/>
      <c r="E21" s="294"/>
      <c r="F21" s="290"/>
      <c r="G21" s="294"/>
      <c r="H21" s="296"/>
      <c r="I21" s="355"/>
      <c r="J21" s="355"/>
      <c r="K21" s="355"/>
      <c r="L21" s="355"/>
      <c r="M21" s="347"/>
      <c r="N21" s="286"/>
      <c r="O21" s="288"/>
      <c r="P21" s="290"/>
      <c r="Q21" s="57">
        <v>0</v>
      </c>
      <c r="R21" s="58">
        <v>0</v>
      </c>
      <c r="S21" s="58">
        <v>0</v>
      </c>
      <c r="T21" s="59">
        <v>0</v>
      </c>
      <c r="U21" s="58">
        <v>0</v>
      </c>
      <c r="V21" s="57">
        <v>0</v>
      </c>
      <c r="W21" s="59">
        <v>0</v>
      </c>
      <c r="X21" s="60">
        <v>0</v>
      </c>
      <c r="Y21" s="48" t="s">
        <v>8</v>
      </c>
    </row>
    <row r="22" spans="1:25" s="2" customFormat="1" ht="18" customHeight="1" hidden="1">
      <c r="A22" s="279">
        <v>8</v>
      </c>
      <c r="B22" s="332" t="s">
        <v>520</v>
      </c>
      <c r="C22" s="433" t="s">
        <v>413</v>
      </c>
      <c r="D22" s="426"/>
      <c r="E22" s="293"/>
      <c r="F22" s="289"/>
      <c r="G22" s="293"/>
      <c r="H22" s="295"/>
      <c r="I22" s="295"/>
      <c r="J22" s="295"/>
      <c r="K22" s="295"/>
      <c r="L22" s="295"/>
      <c r="M22" s="346"/>
      <c r="N22" s="285"/>
      <c r="O22" s="287">
        <f>+(+E22+G22)-(M22+N22)</f>
        <v>0</v>
      </c>
      <c r="P22" s="289"/>
      <c r="Q22" s="25">
        <v>0</v>
      </c>
      <c r="R22" s="26">
        <v>0</v>
      </c>
      <c r="S22" s="26">
        <v>0</v>
      </c>
      <c r="T22" s="27">
        <v>0</v>
      </c>
      <c r="U22" s="26">
        <v>0</v>
      </c>
      <c r="V22" s="25">
        <v>0</v>
      </c>
      <c r="W22" s="27">
        <v>0</v>
      </c>
      <c r="X22" s="28">
        <v>0</v>
      </c>
      <c r="Y22" s="47" t="s">
        <v>11</v>
      </c>
    </row>
    <row r="23" spans="1:25" s="2" customFormat="1" ht="18" customHeight="1" hidden="1" thickBot="1">
      <c r="A23" s="280"/>
      <c r="B23" s="333"/>
      <c r="C23" s="434"/>
      <c r="D23" s="427"/>
      <c r="E23" s="294"/>
      <c r="F23" s="290"/>
      <c r="G23" s="294"/>
      <c r="H23" s="296"/>
      <c r="I23" s="355"/>
      <c r="J23" s="355"/>
      <c r="K23" s="355"/>
      <c r="L23" s="355"/>
      <c r="M23" s="347"/>
      <c r="N23" s="286"/>
      <c r="O23" s="288"/>
      <c r="P23" s="290"/>
      <c r="Q23" s="57">
        <v>0</v>
      </c>
      <c r="R23" s="58">
        <v>0</v>
      </c>
      <c r="S23" s="58">
        <v>0</v>
      </c>
      <c r="T23" s="59">
        <v>0</v>
      </c>
      <c r="U23" s="58">
        <v>0</v>
      </c>
      <c r="V23" s="57">
        <v>0</v>
      </c>
      <c r="W23" s="59">
        <v>0</v>
      </c>
      <c r="X23" s="60">
        <v>0</v>
      </c>
      <c r="Y23" s="48" t="s">
        <v>8</v>
      </c>
    </row>
    <row r="24" spans="1:25" s="2" customFormat="1" ht="18" customHeight="1" hidden="1">
      <c r="A24" s="279">
        <v>9</v>
      </c>
      <c r="B24" s="332" t="s">
        <v>521</v>
      </c>
      <c r="C24" s="433" t="s">
        <v>413</v>
      </c>
      <c r="D24" s="426"/>
      <c r="E24" s="293"/>
      <c r="F24" s="289"/>
      <c r="G24" s="293"/>
      <c r="H24" s="295"/>
      <c r="I24" s="295"/>
      <c r="J24" s="295"/>
      <c r="K24" s="295"/>
      <c r="L24" s="295"/>
      <c r="M24" s="346"/>
      <c r="N24" s="285"/>
      <c r="O24" s="287">
        <f>+(+E24+G24)-(M24+N24)</f>
        <v>0</v>
      </c>
      <c r="P24" s="289"/>
      <c r="Q24" s="25">
        <v>0</v>
      </c>
      <c r="R24" s="26">
        <v>0</v>
      </c>
      <c r="S24" s="26">
        <v>0</v>
      </c>
      <c r="T24" s="27">
        <v>0</v>
      </c>
      <c r="U24" s="26">
        <v>0</v>
      </c>
      <c r="V24" s="25">
        <v>0</v>
      </c>
      <c r="W24" s="27">
        <v>0</v>
      </c>
      <c r="X24" s="28">
        <v>0</v>
      </c>
      <c r="Y24" s="47" t="s">
        <v>11</v>
      </c>
    </row>
    <row r="25" spans="1:25" s="2" customFormat="1" ht="18" customHeight="1" hidden="1" thickBot="1">
      <c r="A25" s="280"/>
      <c r="B25" s="333"/>
      <c r="C25" s="434"/>
      <c r="D25" s="427"/>
      <c r="E25" s="294"/>
      <c r="F25" s="290"/>
      <c r="G25" s="294"/>
      <c r="H25" s="296"/>
      <c r="I25" s="355"/>
      <c r="J25" s="355"/>
      <c r="K25" s="355"/>
      <c r="L25" s="355"/>
      <c r="M25" s="347"/>
      <c r="N25" s="286"/>
      <c r="O25" s="288"/>
      <c r="P25" s="290"/>
      <c r="Q25" s="57">
        <v>0</v>
      </c>
      <c r="R25" s="58">
        <v>0</v>
      </c>
      <c r="S25" s="58">
        <v>0</v>
      </c>
      <c r="T25" s="59">
        <v>0</v>
      </c>
      <c r="U25" s="58">
        <v>0</v>
      </c>
      <c r="V25" s="57">
        <v>0</v>
      </c>
      <c r="W25" s="59">
        <v>0</v>
      </c>
      <c r="X25" s="60">
        <v>0</v>
      </c>
      <c r="Y25" s="48" t="s">
        <v>8</v>
      </c>
    </row>
    <row r="26" spans="1:25" s="2" customFormat="1" ht="18" customHeight="1" hidden="1">
      <c r="A26" s="279">
        <v>10</v>
      </c>
      <c r="B26" s="332" t="s">
        <v>522</v>
      </c>
      <c r="C26" s="433" t="s">
        <v>413</v>
      </c>
      <c r="D26" s="426"/>
      <c r="E26" s="293"/>
      <c r="F26" s="289"/>
      <c r="G26" s="293"/>
      <c r="H26" s="295"/>
      <c r="I26" s="295"/>
      <c r="J26" s="295"/>
      <c r="K26" s="295"/>
      <c r="L26" s="295"/>
      <c r="M26" s="346"/>
      <c r="N26" s="285"/>
      <c r="O26" s="287">
        <f>+(+E26+G26)-(M26+N26)</f>
        <v>0</v>
      </c>
      <c r="P26" s="289"/>
      <c r="Q26" s="25">
        <v>0</v>
      </c>
      <c r="R26" s="26">
        <v>0</v>
      </c>
      <c r="S26" s="26">
        <v>0</v>
      </c>
      <c r="T26" s="27">
        <v>0</v>
      </c>
      <c r="U26" s="26">
        <v>0</v>
      </c>
      <c r="V26" s="25">
        <v>0</v>
      </c>
      <c r="W26" s="27">
        <v>0</v>
      </c>
      <c r="X26" s="28">
        <v>0</v>
      </c>
      <c r="Y26" s="47" t="s">
        <v>11</v>
      </c>
    </row>
    <row r="27" spans="1:25" s="2" customFormat="1" ht="18" customHeight="1" hidden="1" thickBot="1">
      <c r="A27" s="280"/>
      <c r="B27" s="333"/>
      <c r="C27" s="434"/>
      <c r="D27" s="427"/>
      <c r="E27" s="294"/>
      <c r="F27" s="290"/>
      <c r="G27" s="294"/>
      <c r="H27" s="296"/>
      <c r="I27" s="355"/>
      <c r="J27" s="355"/>
      <c r="K27" s="355"/>
      <c r="L27" s="355"/>
      <c r="M27" s="347"/>
      <c r="N27" s="286"/>
      <c r="O27" s="288"/>
      <c r="P27" s="290"/>
      <c r="Q27" s="57">
        <v>0</v>
      </c>
      <c r="R27" s="58">
        <v>0</v>
      </c>
      <c r="S27" s="58">
        <v>0</v>
      </c>
      <c r="T27" s="59">
        <v>0</v>
      </c>
      <c r="U27" s="58">
        <v>0</v>
      </c>
      <c r="V27" s="57">
        <v>0</v>
      </c>
      <c r="W27" s="59">
        <v>0</v>
      </c>
      <c r="X27" s="60">
        <v>0</v>
      </c>
      <c r="Y27" s="48" t="s">
        <v>8</v>
      </c>
    </row>
    <row r="28" spans="1:25" s="2" customFormat="1" ht="18" customHeight="1" hidden="1">
      <c r="A28" s="279">
        <v>11</v>
      </c>
      <c r="B28" s="332" t="s">
        <v>523</v>
      </c>
      <c r="C28" s="433" t="s">
        <v>413</v>
      </c>
      <c r="D28" s="426"/>
      <c r="E28" s="293"/>
      <c r="F28" s="289"/>
      <c r="G28" s="293"/>
      <c r="H28" s="295"/>
      <c r="I28" s="295"/>
      <c r="J28" s="295"/>
      <c r="K28" s="295"/>
      <c r="L28" s="295"/>
      <c r="M28" s="346"/>
      <c r="N28" s="285"/>
      <c r="O28" s="287">
        <f>+(+E28+G28)-(M28+N28)</f>
        <v>0</v>
      </c>
      <c r="P28" s="289"/>
      <c r="Q28" s="25">
        <v>0</v>
      </c>
      <c r="R28" s="26">
        <v>0</v>
      </c>
      <c r="S28" s="26">
        <v>0</v>
      </c>
      <c r="T28" s="27">
        <v>0</v>
      </c>
      <c r="U28" s="26">
        <v>0</v>
      </c>
      <c r="V28" s="25">
        <v>0</v>
      </c>
      <c r="W28" s="27">
        <v>0</v>
      </c>
      <c r="X28" s="28">
        <v>0</v>
      </c>
      <c r="Y28" s="47" t="s">
        <v>11</v>
      </c>
    </row>
    <row r="29" spans="1:25" s="2" customFormat="1" ht="18" customHeight="1" hidden="1" thickBot="1">
      <c r="A29" s="280"/>
      <c r="B29" s="333"/>
      <c r="C29" s="434"/>
      <c r="D29" s="427"/>
      <c r="E29" s="294"/>
      <c r="F29" s="290"/>
      <c r="G29" s="294"/>
      <c r="H29" s="296"/>
      <c r="I29" s="355"/>
      <c r="J29" s="355"/>
      <c r="K29" s="355"/>
      <c r="L29" s="355"/>
      <c r="M29" s="347"/>
      <c r="N29" s="286"/>
      <c r="O29" s="288"/>
      <c r="P29" s="290"/>
      <c r="Q29" s="57">
        <v>0</v>
      </c>
      <c r="R29" s="58">
        <v>0</v>
      </c>
      <c r="S29" s="58">
        <v>0</v>
      </c>
      <c r="T29" s="59">
        <v>0</v>
      </c>
      <c r="U29" s="58">
        <v>0</v>
      </c>
      <c r="V29" s="57">
        <v>0</v>
      </c>
      <c r="W29" s="59">
        <v>0</v>
      </c>
      <c r="X29" s="60">
        <v>0</v>
      </c>
      <c r="Y29" s="48" t="s">
        <v>8</v>
      </c>
    </row>
    <row r="30" spans="1:25" s="2" customFormat="1" ht="18" customHeight="1" hidden="1">
      <c r="A30" s="279">
        <v>12</v>
      </c>
      <c r="B30" s="332" t="s">
        <v>524</v>
      </c>
      <c r="C30" s="433" t="s">
        <v>413</v>
      </c>
      <c r="D30" s="426"/>
      <c r="E30" s="293"/>
      <c r="F30" s="289"/>
      <c r="G30" s="293"/>
      <c r="H30" s="295"/>
      <c r="I30" s="295"/>
      <c r="J30" s="295"/>
      <c r="K30" s="295"/>
      <c r="L30" s="295"/>
      <c r="M30" s="346"/>
      <c r="N30" s="285"/>
      <c r="O30" s="287">
        <f>+(+E30+G30)-(M30+N30)</f>
        <v>0</v>
      </c>
      <c r="P30" s="289"/>
      <c r="Q30" s="25">
        <v>0</v>
      </c>
      <c r="R30" s="26">
        <v>0</v>
      </c>
      <c r="S30" s="26">
        <v>0</v>
      </c>
      <c r="T30" s="27">
        <v>0</v>
      </c>
      <c r="U30" s="26">
        <v>0</v>
      </c>
      <c r="V30" s="25">
        <v>0</v>
      </c>
      <c r="W30" s="27">
        <v>0</v>
      </c>
      <c r="X30" s="28">
        <v>0</v>
      </c>
      <c r="Y30" s="47" t="s">
        <v>11</v>
      </c>
    </row>
    <row r="31" spans="1:25" s="2" customFormat="1" ht="18" customHeight="1" hidden="1" thickBot="1">
      <c r="A31" s="280"/>
      <c r="B31" s="333"/>
      <c r="C31" s="434"/>
      <c r="D31" s="427"/>
      <c r="E31" s="294"/>
      <c r="F31" s="290"/>
      <c r="G31" s="294"/>
      <c r="H31" s="296"/>
      <c r="I31" s="355"/>
      <c r="J31" s="355"/>
      <c r="K31" s="355"/>
      <c r="L31" s="355"/>
      <c r="M31" s="347"/>
      <c r="N31" s="286"/>
      <c r="O31" s="288"/>
      <c r="P31" s="290"/>
      <c r="Q31" s="57">
        <v>0</v>
      </c>
      <c r="R31" s="58">
        <v>0</v>
      </c>
      <c r="S31" s="58">
        <v>0</v>
      </c>
      <c r="T31" s="59">
        <v>0</v>
      </c>
      <c r="U31" s="58">
        <v>0</v>
      </c>
      <c r="V31" s="57">
        <v>0</v>
      </c>
      <c r="W31" s="59">
        <v>0</v>
      </c>
      <c r="X31" s="60">
        <v>0</v>
      </c>
      <c r="Y31" s="48" t="s">
        <v>8</v>
      </c>
    </row>
    <row r="32" spans="1:25" s="2" customFormat="1" ht="18" customHeight="1" hidden="1">
      <c r="A32" s="279">
        <v>13</v>
      </c>
      <c r="B32" s="332" t="s">
        <v>525</v>
      </c>
      <c r="C32" s="433" t="s">
        <v>413</v>
      </c>
      <c r="D32" s="426"/>
      <c r="E32" s="293"/>
      <c r="F32" s="289"/>
      <c r="G32" s="293"/>
      <c r="H32" s="295"/>
      <c r="I32" s="295"/>
      <c r="J32" s="295"/>
      <c r="K32" s="295"/>
      <c r="L32" s="295"/>
      <c r="M32" s="346"/>
      <c r="N32" s="285"/>
      <c r="O32" s="287">
        <f>+(+E32+G32)-(M32+N32)</f>
        <v>0</v>
      </c>
      <c r="P32" s="289"/>
      <c r="Q32" s="25">
        <v>0</v>
      </c>
      <c r="R32" s="26">
        <v>0</v>
      </c>
      <c r="S32" s="26">
        <v>0</v>
      </c>
      <c r="T32" s="27">
        <v>0</v>
      </c>
      <c r="U32" s="26">
        <v>0</v>
      </c>
      <c r="V32" s="25">
        <v>0</v>
      </c>
      <c r="W32" s="27">
        <v>0</v>
      </c>
      <c r="X32" s="28">
        <v>0</v>
      </c>
      <c r="Y32" s="47" t="s">
        <v>11</v>
      </c>
    </row>
    <row r="33" spans="1:25" s="2" customFormat="1" ht="18" customHeight="1" hidden="1" thickBot="1">
      <c r="A33" s="280"/>
      <c r="B33" s="333"/>
      <c r="C33" s="434"/>
      <c r="D33" s="427"/>
      <c r="E33" s="294"/>
      <c r="F33" s="290"/>
      <c r="G33" s="294"/>
      <c r="H33" s="296"/>
      <c r="I33" s="355"/>
      <c r="J33" s="355"/>
      <c r="K33" s="355"/>
      <c r="L33" s="355"/>
      <c r="M33" s="347"/>
      <c r="N33" s="286"/>
      <c r="O33" s="288"/>
      <c r="P33" s="290"/>
      <c r="Q33" s="57">
        <v>0</v>
      </c>
      <c r="R33" s="58">
        <v>0</v>
      </c>
      <c r="S33" s="58">
        <v>0</v>
      </c>
      <c r="T33" s="59">
        <v>0</v>
      </c>
      <c r="U33" s="58">
        <v>0</v>
      </c>
      <c r="V33" s="57">
        <v>0</v>
      </c>
      <c r="W33" s="59">
        <v>0</v>
      </c>
      <c r="X33" s="60">
        <v>0</v>
      </c>
      <c r="Y33" s="48" t="s">
        <v>8</v>
      </c>
    </row>
    <row r="34" spans="1:25" s="2" customFormat="1" ht="19.5" customHeight="1" hidden="1">
      <c r="A34" s="279"/>
      <c r="B34" s="279"/>
      <c r="C34" s="433"/>
      <c r="D34" s="426"/>
      <c r="E34" s="293"/>
      <c r="F34" s="289"/>
      <c r="G34" s="293"/>
      <c r="H34" s="295"/>
      <c r="I34" s="295"/>
      <c r="J34" s="295"/>
      <c r="K34" s="295"/>
      <c r="L34" s="295"/>
      <c r="M34" s="346"/>
      <c r="N34" s="285"/>
      <c r="O34" s="287">
        <f>+(+E34+G34)-(M34+N34)</f>
        <v>0</v>
      </c>
      <c r="P34" s="289"/>
      <c r="Q34" s="25">
        <v>0</v>
      </c>
      <c r="R34" s="26">
        <v>0</v>
      </c>
      <c r="S34" s="26">
        <v>0</v>
      </c>
      <c r="T34" s="27">
        <v>0</v>
      </c>
      <c r="U34" s="26">
        <v>0</v>
      </c>
      <c r="V34" s="25">
        <v>0</v>
      </c>
      <c r="W34" s="27">
        <v>0</v>
      </c>
      <c r="X34" s="28">
        <v>0</v>
      </c>
      <c r="Y34" s="47" t="s">
        <v>11</v>
      </c>
    </row>
    <row r="35" spans="1:25" s="2" customFormat="1" ht="19.5" customHeight="1" hidden="1" thickBot="1">
      <c r="A35" s="280"/>
      <c r="B35" s="280"/>
      <c r="C35" s="434"/>
      <c r="D35" s="427"/>
      <c r="E35" s="294"/>
      <c r="F35" s="290"/>
      <c r="G35" s="294"/>
      <c r="H35" s="296"/>
      <c r="I35" s="355"/>
      <c r="J35" s="355"/>
      <c r="K35" s="355"/>
      <c r="L35" s="355"/>
      <c r="M35" s="347"/>
      <c r="N35" s="286"/>
      <c r="O35" s="288"/>
      <c r="P35" s="290"/>
      <c r="Q35" s="57">
        <v>0</v>
      </c>
      <c r="R35" s="58">
        <v>0</v>
      </c>
      <c r="S35" s="58">
        <v>0</v>
      </c>
      <c r="T35" s="59">
        <v>0</v>
      </c>
      <c r="U35" s="58">
        <v>0</v>
      </c>
      <c r="V35" s="57">
        <v>0</v>
      </c>
      <c r="W35" s="59">
        <v>0</v>
      </c>
      <c r="X35" s="60">
        <v>0</v>
      </c>
      <c r="Y35" s="48" t="s">
        <v>8</v>
      </c>
    </row>
    <row r="36" spans="1:25" s="2" customFormat="1" ht="18" customHeight="1" hidden="1">
      <c r="A36" s="279">
        <v>45</v>
      </c>
      <c r="B36" s="332" t="s">
        <v>419</v>
      </c>
      <c r="C36" s="433" t="s">
        <v>413</v>
      </c>
      <c r="D36" s="426"/>
      <c r="E36" s="293"/>
      <c r="F36" s="289"/>
      <c r="G36" s="293"/>
      <c r="H36" s="295"/>
      <c r="I36" s="295"/>
      <c r="J36" s="295"/>
      <c r="K36" s="295"/>
      <c r="L36" s="295"/>
      <c r="M36" s="346"/>
      <c r="N36" s="285"/>
      <c r="O36" s="287">
        <f>+(+E36+G36)-(M36+N36)</f>
        <v>0</v>
      </c>
      <c r="P36" s="289"/>
      <c r="Q36" s="25">
        <v>0</v>
      </c>
      <c r="R36" s="26">
        <v>0</v>
      </c>
      <c r="S36" s="26">
        <v>0</v>
      </c>
      <c r="T36" s="27">
        <v>0</v>
      </c>
      <c r="U36" s="26">
        <v>0</v>
      </c>
      <c r="V36" s="25">
        <v>0</v>
      </c>
      <c r="W36" s="27">
        <v>0</v>
      </c>
      <c r="X36" s="28">
        <v>0</v>
      </c>
      <c r="Y36" s="47" t="s">
        <v>11</v>
      </c>
    </row>
    <row r="37" spans="1:25" s="2" customFormat="1" ht="18" customHeight="1" hidden="1" thickBot="1">
      <c r="A37" s="280"/>
      <c r="B37" s="333"/>
      <c r="C37" s="434"/>
      <c r="D37" s="427"/>
      <c r="E37" s="294"/>
      <c r="F37" s="290"/>
      <c r="G37" s="294"/>
      <c r="H37" s="296"/>
      <c r="I37" s="355"/>
      <c r="J37" s="355"/>
      <c r="K37" s="355"/>
      <c r="L37" s="355"/>
      <c r="M37" s="347"/>
      <c r="N37" s="286"/>
      <c r="O37" s="288"/>
      <c r="P37" s="290"/>
      <c r="Q37" s="57">
        <v>0</v>
      </c>
      <c r="R37" s="58">
        <v>0</v>
      </c>
      <c r="S37" s="58">
        <v>0</v>
      </c>
      <c r="T37" s="59">
        <v>0</v>
      </c>
      <c r="U37" s="58">
        <v>0</v>
      </c>
      <c r="V37" s="57">
        <v>0</v>
      </c>
      <c r="W37" s="59">
        <v>0</v>
      </c>
      <c r="X37" s="60">
        <v>0</v>
      </c>
      <c r="Y37" s="48" t="s">
        <v>8</v>
      </c>
    </row>
    <row r="38" spans="1:25" s="2" customFormat="1" ht="18" customHeight="1" hidden="1">
      <c r="A38" s="279">
        <v>46</v>
      </c>
      <c r="B38" s="332" t="s">
        <v>418</v>
      </c>
      <c r="C38" s="433" t="s">
        <v>413</v>
      </c>
      <c r="D38" s="426"/>
      <c r="E38" s="293"/>
      <c r="F38" s="289"/>
      <c r="G38" s="293"/>
      <c r="H38" s="295"/>
      <c r="I38" s="295"/>
      <c r="J38" s="295"/>
      <c r="K38" s="295"/>
      <c r="L38" s="295"/>
      <c r="M38" s="346"/>
      <c r="N38" s="285"/>
      <c r="O38" s="287">
        <f>+(+E38+G38)-(M38+N38)</f>
        <v>0</v>
      </c>
      <c r="P38" s="289"/>
      <c r="Q38" s="25">
        <v>0</v>
      </c>
      <c r="R38" s="26">
        <v>0</v>
      </c>
      <c r="S38" s="26">
        <v>0</v>
      </c>
      <c r="T38" s="27">
        <v>0</v>
      </c>
      <c r="U38" s="26">
        <v>0</v>
      </c>
      <c r="V38" s="25">
        <v>0</v>
      </c>
      <c r="W38" s="27">
        <v>0</v>
      </c>
      <c r="X38" s="28">
        <v>0</v>
      </c>
      <c r="Y38" s="47" t="s">
        <v>11</v>
      </c>
    </row>
    <row r="39" spans="1:25" s="2" customFormat="1" ht="18" customHeight="1" hidden="1" thickBot="1">
      <c r="A39" s="280"/>
      <c r="B39" s="333"/>
      <c r="C39" s="434"/>
      <c r="D39" s="427"/>
      <c r="E39" s="294"/>
      <c r="F39" s="290"/>
      <c r="G39" s="294"/>
      <c r="H39" s="296"/>
      <c r="I39" s="355"/>
      <c r="J39" s="355"/>
      <c r="K39" s="355"/>
      <c r="L39" s="355"/>
      <c r="M39" s="347"/>
      <c r="N39" s="286"/>
      <c r="O39" s="288"/>
      <c r="P39" s="290"/>
      <c r="Q39" s="57">
        <v>0</v>
      </c>
      <c r="R39" s="58">
        <v>0</v>
      </c>
      <c r="S39" s="58">
        <v>0</v>
      </c>
      <c r="T39" s="59">
        <v>0</v>
      </c>
      <c r="U39" s="58">
        <v>0</v>
      </c>
      <c r="V39" s="57">
        <v>0</v>
      </c>
      <c r="W39" s="59">
        <v>0</v>
      </c>
      <c r="X39" s="60">
        <v>0</v>
      </c>
      <c r="Y39" s="48" t="s">
        <v>8</v>
      </c>
    </row>
    <row r="40" spans="1:25" s="2" customFormat="1" ht="18" customHeight="1" hidden="1">
      <c r="A40" s="279">
        <v>47</v>
      </c>
      <c r="B40" s="332" t="s">
        <v>417</v>
      </c>
      <c r="C40" s="433" t="s">
        <v>413</v>
      </c>
      <c r="D40" s="426"/>
      <c r="E40" s="293"/>
      <c r="F40" s="289"/>
      <c r="G40" s="293"/>
      <c r="H40" s="295"/>
      <c r="I40" s="295"/>
      <c r="J40" s="295"/>
      <c r="K40" s="295"/>
      <c r="L40" s="295"/>
      <c r="M40" s="346"/>
      <c r="N40" s="285"/>
      <c r="O40" s="287">
        <f>+(+E40+G40)-(M40+N40)</f>
        <v>0</v>
      </c>
      <c r="P40" s="289"/>
      <c r="Q40" s="25">
        <v>0</v>
      </c>
      <c r="R40" s="26">
        <v>0</v>
      </c>
      <c r="S40" s="26">
        <v>0</v>
      </c>
      <c r="T40" s="27">
        <v>0</v>
      </c>
      <c r="U40" s="26">
        <v>0</v>
      </c>
      <c r="V40" s="25">
        <v>0</v>
      </c>
      <c r="W40" s="27">
        <v>0</v>
      </c>
      <c r="X40" s="28">
        <v>0</v>
      </c>
      <c r="Y40" s="47" t="s">
        <v>11</v>
      </c>
    </row>
    <row r="41" spans="1:25" s="2" customFormat="1" ht="18" customHeight="1" hidden="1" thickBot="1">
      <c r="A41" s="280"/>
      <c r="B41" s="333"/>
      <c r="C41" s="434"/>
      <c r="D41" s="427"/>
      <c r="E41" s="294"/>
      <c r="F41" s="290"/>
      <c r="G41" s="294"/>
      <c r="H41" s="296"/>
      <c r="I41" s="355"/>
      <c r="J41" s="355"/>
      <c r="K41" s="355"/>
      <c r="L41" s="355"/>
      <c r="M41" s="347"/>
      <c r="N41" s="286"/>
      <c r="O41" s="288"/>
      <c r="P41" s="290"/>
      <c r="Q41" s="57">
        <v>0</v>
      </c>
      <c r="R41" s="58">
        <v>0</v>
      </c>
      <c r="S41" s="58">
        <v>0</v>
      </c>
      <c r="T41" s="59">
        <v>0</v>
      </c>
      <c r="U41" s="58">
        <v>0</v>
      </c>
      <c r="V41" s="57">
        <v>0</v>
      </c>
      <c r="W41" s="59">
        <v>0</v>
      </c>
      <c r="X41" s="60">
        <v>0</v>
      </c>
      <c r="Y41" s="48" t="s">
        <v>8</v>
      </c>
    </row>
    <row r="42" spans="1:25" s="2" customFormat="1" ht="18" customHeight="1" hidden="1">
      <c r="A42" s="279">
        <v>48</v>
      </c>
      <c r="B42" s="332" t="s">
        <v>416</v>
      </c>
      <c r="C42" s="433" t="s">
        <v>413</v>
      </c>
      <c r="D42" s="426"/>
      <c r="E42" s="293"/>
      <c r="F42" s="289"/>
      <c r="G42" s="293"/>
      <c r="H42" s="295"/>
      <c r="I42" s="295"/>
      <c r="J42" s="295"/>
      <c r="K42" s="295"/>
      <c r="L42" s="295"/>
      <c r="M42" s="346"/>
      <c r="N42" s="285"/>
      <c r="O42" s="287">
        <f>+(+E42+G42)-(M42+N42)</f>
        <v>0</v>
      </c>
      <c r="P42" s="289"/>
      <c r="Q42" s="25">
        <v>0</v>
      </c>
      <c r="R42" s="26">
        <v>0</v>
      </c>
      <c r="S42" s="26">
        <v>0</v>
      </c>
      <c r="T42" s="27">
        <v>0</v>
      </c>
      <c r="U42" s="26">
        <v>0</v>
      </c>
      <c r="V42" s="25">
        <v>0</v>
      </c>
      <c r="W42" s="27">
        <v>0</v>
      </c>
      <c r="X42" s="28">
        <v>0</v>
      </c>
      <c r="Y42" s="47" t="s">
        <v>11</v>
      </c>
    </row>
    <row r="43" spans="1:25" s="2" customFormat="1" ht="18" customHeight="1" hidden="1" thickBot="1">
      <c r="A43" s="280"/>
      <c r="B43" s="333"/>
      <c r="C43" s="434"/>
      <c r="D43" s="427"/>
      <c r="E43" s="294"/>
      <c r="F43" s="290"/>
      <c r="G43" s="294"/>
      <c r="H43" s="296"/>
      <c r="I43" s="355"/>
      <c r="J43" s="355"/>
      <c r="K43" s="355"/>
      <c r="L43" s="355"/>
      <c r="M43" s="347"/>
      <c r="N43" s="286"/>
      <c r="O43" s="288"/>
      <c r="P43" s="290"/>
      <c r="Q43" s="57">
        <v>0</v>
      </c>
      <c r="R43" s="58">
        <v>0</v>
      </c>
      <c r="S43" s="58">
        <v>0</v>
      </c>
      <c r="T43" s="59">
        <v>0</v>
      </c>
      <c r="U43" s="58">
        <v>0</v>
      </c>
      <c r="V43" s="57">
        <v>0</v>
      </c>
      <c r="W43" s="59">
        <v>0</v>
      </c>
      <c r="X43" s="60">
        <v>0</v>
      </c>
      <c r="Y43" s="48" t="s">
        <v>8</v>
      </c>
    </row>
    <row r="44" spans="1:25" s="2" customFormat="1" ht="18" customHeight="1" hidden="1">
      <c r="A44" s="279">
        <v>49</v>
      </c>
      <c r="B44" s="332" t="s">
        <v>415</v>
      </c>
      <c r="C44" s="433" t="s">
        <v>413</v>
      </c>
      <c r="D44" s="426"/>
      <c r="E44" s="293"/>
      <c r="F44" s="289"/>
      <c r="G44" s="293"/>
      <c r="H44" s="295"/>
      <c r="I44" s="295"/>
      <c r="J44" s="295"/>
      <c r="K44" s="295"/>
      <c r="L44" s="295"/>
      <c r="M44" s="346"/>
      <c r="N44" s="285"/>
      <c r="O44" s="287">
        <f>+(+E44+G44)-(M44+N44)</f>
        <v>0</v>
      </c>
      <c r="P44" s="289"/>
      <c r="Q44" s="25">
        <v>0</v>
      </c>
      <c r="R44" s="26">
        <v>0</v>
      </c>
      <c r="S44" s="26">
        <v>0</v>
      </c>
      <c r="T44" s="27">
        <v>0</v>
      </c>
      <c r="U44" s="26">
        <v>0</v>
      </c>
      <c r="V44" s="25">
        <v>0</v>
      </c>
      <c r="W44" s="27">
        <v>0</v>
      </c>
      <c r="X44" s="28">
        <v>0</v>
      </c>
      <c r="Y44" s="47" t="s">
        <v>11</v>
      </c>
    </row>
    <row r="45" spans="1:25" s="2" customFormat="1" ht="18" customHeight="1" hidden="1" thickBot="1">
      <c r="A45" s="280"/>
      <c r="B45" s="333"/>
      <c r="C45" s="434"/>
      <c r="D45" s="427"/>
      <c r="E45" s="294"/>
      <c r="F45" s="290"/>
      <c r="G45" s="294"/>
      <c r="H45" s="296"/>
      <c r="I45" s="355"/>
      <c r="J45" s="355"/>
      <c r="K45" s="355"/>
      <c r="L45" s="355"/>
      <c r="M45" s="347"/>
      <c r="N45" s="286"/>
      <c r="O45" s="288"/>
      <c r="P45" s="290"/>
      <c r="Q45" s="57">
        <v>0</v>
      </c>
      <c r="R45" s="58">
        <v>0</v>
      </c>
      <c r="S45" s="58">
        <v>0</v>
      </c>
      <c r="T45" s="59">
        <v>0</v>
      </c>
      <c r="U45" s="58">
        <v>0</v>
      </c>
      <c r="V45" s="57">
        <v>0</v>
      </c>
      <c r="W45" s="59">
        <v>0</v>
      </c>
      <c r="X45" s="60">
        <v>0</v>
      </c>
      <c r="Y45" s="48" t="s">
        <v>8</v>
      </c>
    </row>
    <row r="46" spans="1:25" s="2" customFormat="1" ht="18" customHeight="1" hidden="1">
      <c r="A46" s="279">
        <v>50</v>
      </c>
      <c r="B46" s="332" t="s">
        <v>414</v>
      </c>
      <c r="C46" s="433" t="s">
        <v>413</v>
      </c>
      <c r="D46" s="426"/>
      <c r="E46" s="293"/>
      <c r="F46" s="289"/>
      <c r="G46" s="293"/>
      <c r="H46" s="295"/>
      <c r="I46" s="295"/>
      <c r="J46" s="295"/>
      <c r="K46" s="295"/>
      <c r="L46" s="295"/>
      <c r="M46" s="346"/>
      <c r="N46" s="285"/>
      <c r="O46" s="287">
        <f>+(+E46+G46)-(M46+N46)</f>
        <v>0</v>
      </c>
      <c r="P46" s="289"/>
      <c r="Q46" s="25">
        <v>0</v>
      </c>
      <c r="R46" s="26">
        <v>0</v>
      </c>
      <c r="S46" s="26">
        <v>0</v>
      </c>
      <c r="T46" s="27">
        <v>0</v>
      </c>
      <c r="U46" s="26">
        <v>0</v>
      </c>
      <c r="V46" s="25">
        <v>0</v>
      </c>
      <c r="W46" s="27">
        <v>0</v>
      </c>
      <c r="X46" s="28">
        <v>0</v>
      </c>
      <c r="Y46" s="47" t="s">
        <v>11</v>
      </c>
    </row>
    <row r="47" spans="1:25" s="2" customFormat="1" ht="18" customHeight="1" hidden="1" thickBot="1">
      <c r="A47" s="280"/>
      <c r="B47" s="333"/>
      <c r="C47" s="434"/>
      <c r="D47" s="427"/>
      <c r="E47" s="294"/>
      <c r="F47" s="290"/>
      <c r="G47" s="294"/>
      <c r="H47" s="296"/>
      <c r="I47" s="355"/>
      <c r="J47" s="355"/>
      <c r="K47" s="355"/>
      <c r="L47" s="355"/>
      <c r="M47" s="347"/>
      <c r="N47" s="286"/>
      <c r="O47" s="288"/>
      <c r="P47" s="290"/>
      <c r="Q47" s="57">
        <v>0</v>
      </c>
      <c r="R47" s="58">
        <v>0</v>
      </c>
      <c r="S47" s="58">
        <v>0</v>
      </c>
      <c r="T47" s="59">
        <v>0</v>
      </c>
      <c r="U47" s="58">
        <v>0</v>
      </c>
      <c r="V47" s="57">
        <v>0</v>
      </c>
      <c r="W47" s="59">
        <v>0</v>
      </c>
      <c r="X47" s="60">
        <v>0</v>
      </c>
      <c r="Y47" s="48" t="s">
        <v>8</v>
      </c>
    </row>
    <row r="48" spans="1:25" s="2" customFormat="1" ht="21.75" customHeight="1" hidden="1">
      <c r="A48" s="279"/>
      <c r="B48" s="429" t="s">
        <v>412</v>
      </c>
      <c r="C48" s="430"/>
      <c r="D48" s="426"/>
      <c r="E48" s="293"/>
      <c r="F48" s="289"/>
      <c r="G48" s="293"/>
      <c r="H48" s="295"/>
      <c r="I48" s="295"/>
      <c r="J48" s="295"/>
      <c r="K48" s="295"/>
      <c r="L48" s="295"/>
      <c r="M48" s="346"/>
      <c r="N48" s="285"/>
      <c r="O48" s="287">
        <f>+(+E48+G48)-(M48+N48)</f>
        <v>0</v>
      </c>
      <c r="P48" s="289"/>
      <c r="Q48" s="25">
        <v>0</v>
      </c>
      <c r="R48" s="26">
        <v>0</v>
      </c>
      <c r="S48" s="26">
        <v>0</v>
      </c>
      <c r="T48" s="27">
        <v>0</v>
      </c>
      <c r="U48" s="26">
        <v>0</v>
      </c>
      <c r="V48" s="25">
        <v>0</v>
      </c>
      <c r="W48" s="27">
        <v>0</v>
      </c>
      <c r="X48" s="28">
        <v>0</v>
      </c>
      <c r="Y48" s="47" t="s">
        <v>11</v>
      </c>
    </row>
    <row r="49" spans="1:25" s="2" customFormat="1" ht="21.75" customHeight="1" hidden="1" thickBot="1">
      <c r="A49" s="280"/>
      <c r="B49" s="431"/>
      <c r="C49" s="432"/>
      <c r="D49" s="427"/>
      <c r="E49" s="294"/>
      <c r="F49" s="290"/>
      <c r="G49" s="294"/>
      <c r="H49" s="296"/>
      <c r="I49" s="355"/>
      <c r="J49" s="355"/>
      <c r="K49" s="355"/>
      <c r="L49" s="355"/>
      <c r="M49" s="347"/>
      <c r="N49" s="286"/>
      <c r="O49" s="288"/>
      <c r="P49" s="290"/>
      <c r="Q49" s="57">
        <v>0</v>
      </c>
      <c r="R49" s="58">
        <v>0</v>
      </c>
      <c r="S49" s="58">
        <v>0</v>
      </c>
      <c r="T49" s="59">
        <v>0</v>
      </c>
      <c r="U49" s="58">
        <v>0</v>
      </c>
      <c r="V49" s="57">
        <v>0</v>
      </c>
      <c r="W49" s="59">
        <v>0</v>
      </c>
      <c r="X49" s="60">
        <v>0</v>
      </c>
      <c r="Y49" s="48" t="s">
        <v>8</v>
      </c>
    </row>
    <row r="50" spans="1:25" s="3" customFormat="1" ht="19.5" customHeight="1">
      <c r="A50" s="279" t="s">
        <v>309</v>
      </c>
      <c r="B50" s="578" t="s">
        <v>526</v>
      </c>
      <c r="C50" s="332"/>
      <c r="D50" s="426"/>
      <c r="E50" s="287">
        <f aca="true" t="shared" si="0" ref="E50:P50">SUM(E8:E49)</f>
        <v>1490</v>
      </c>
      <c r="F50" s="324">
        <f t="shared" si="0"/>
        <v>1490</v>
      </c>
      <c r="G50" s="287">
        <f t="shared" si="0"/>
        <v>800</v>
      </c>
      <c r="H50" s="326">
        <f t="shared" si="0"/>
        <v>800</v>
      </c>
      <c r="I50" s="326">
        <f t="shared" si="0"/>
        <v>800</v>
      </c>
      <c r="J50" s="326">
        <f t="shared" si="0"/>
        <v>0</v>
      </c>
      <c r="K50" s="326">
        <f t="shared" si="0"/>
        <v>0</v>
      </c>
      <c r="L50" s="326">
        <f t="shared" si="0"/>
        <v>0</v>
      </c>
      <c r="M50" s="326">
        <f t="shared" si="0"/>
        <v>713</v>
      </c>
      <c r="N50" s="328">
        <f t="shared" si="0"/>
        <v>0</v>
      </c>
      <c r="O50" s="287">
        <f t="shared" si="0"/>
        <v>1577</v>
      </c>
      <c r="P50" s="324">
        <f t="shared" si="0"/>
        <v>1577</v>
      </c>
      <c r="Q50" s="29">
        <f aca="true" t="shared" si="1" ref="Q50:X50">SUMIF($Y$8:$Y$49,$Y$6,Q8:Q49)</f>
        <v>1</v>
      </c>
      <c r="R50" s="30">
        <f t="shared" si="1"/>
        <v>0</v>
      </c>
      <c r="S50" s="30">
        <f t="shared" si="1"/>
        <v>0</v>
      </c>
      <c r="T50" s="31">
        <f t="shared" si="1"/>
        <v>0</v>
      </c>
      <c r="U50" s="30">
        <f t="shared" si="1"/>
        <v>0</v>
      </c>
      <c r="V50" s="29">
        <f t="shared" si="1"/>
        <v>0</v>
      </c>
      <c r="W50" s="31">
        <f t="shared" si="1"/>
        <v>0</v>
      </c>
      <c r="X50" s="32">
        <f t="shared" si="1"/>
        <v>0</v>
      </c>
      <c r="Y50" s="47" t="s">
        <v>11</v>
      </c>
    </row>
    <row r="51" spans="1:25" s="3" customFormat="1" ht="19.5" customHeight="1" thickBot="1">
      <c r="A51" s="280"/>
      <c r="B51" s="280"/>
      <c r="C51" s="333"/>
      <c r="D51" s="427"/>
      <c r="E51" s="288"/>
      <c r="F51" s="325"/>
      <c r="G51" s="288"/>
      <c r="H51" s="327"/>
      <c r="I51" s="327"/>
      <c r="J51" s="327"/>
      <c r="K51" s="327"/>
      <c r="L51" s="327"/>
      <c r="M51" s="327"/>
      <c r="N51" s="329"/>
      <c r="O51" s="288"/>
      <c r="P51" s="325"/>
      <c r="Q51" s="61">
        <f aca="true" t="shared" si="2" ref="Q51:X51">SUMIF($Y$7:$Y$49,$Y$6,Q8:Q49)</f>
        <v>800</v>
      </c>
      <c r="R51" s="62">
        <f t="shared" si="2"/>
        <v>0</v>
      </c>
      <c r="S51" s="62">
        <f t="shared" si="2"/>
        <v>0</v>
      </c>
      <c r="T51" s="63">
        <f t="shared" si="2"/>
        <v>0</v>
      </c>
      <c r="U51" s="62">
        <f t="shared" si="2"/>
        <v>0</v>
      </c>
      <c r="V51" s="61">
        <f t="shared" si="2"/>
        <v>0</v>
      </c>
      <c r="W51" s="63">
        <f t="shared" si="2"/>
        <v>0</v>
      </c>
      <c r="X51" s="64">
        <f t="shared" si="2"/>
        <v>0</v>
      </c>
      <c r="Y51" s="48" t="s">
        <v>8</v>
      </c>
    </row>
    <row r="52" ht="14.25" hidden="1" outlineLevel="1" thickBot="1">
      <c r="A52" s="1" t="s">
        <v>38</v>
      </c>
    </row>
    <row r="53" spans="3:15" ht="14.25" hidden="1" outlineLevel="1" thickBot="1">
      <c r="C53" s="1" t="s">
        <v>39</v>
      </c>
      <c r="F53" s="1" t="s">
        <v>310</v>
      </c>
      <c r="O53" s="54"/>
    </row>
    <row r="54" spans="3:6" ht="14.25" hidden="1" outlineLevel="1" thickBot="1">
      <c r="C54" s="1" t="s">
        <v>40</v>
      </c>
      <c r="F54" s="1" t="s">
        <v>311</v>
      </c>
    </row>
    <row r="55" spans="3:6" ht="14.25" hidden="1" outlineLevel="1" thickBot="1">
      <c r="C55" s="1" t="s">
        <v>41</v>
      </c>
      <c r="F55" s="1" t="s">
        <v>312</v>
      </c>
    </row>
    <row r="56" spans="3:6" ht="14.25" hidden="1" outlineLevel="1" thickBot="1">
      <c r="C56" s="1" t="s">
        <v>42</v>
      </c>
      <c r="F56" s="1" t="s">
        <v>313</v>
      </c>
    </row>
    <row r="57" spans="3:6" ht="14.25" hidden="1" outlineLevel="1" thickBot="1">
      <c r="C57" s="1" t="s">
        <v>43</v>
      </c>
      <c r="F57" s="1" t="s">
        <v>314</v>
      </c>
    </row>
    <row r="58" spans="3:6" ht="14.25" hidden="1" outlineLevel="1" thickBot="1">
      <c r="C58" s="1" t="s">
        <v>44</v>
      </c>
      <c r="F58" s="1" t="s">
        <v>315</v>
      </c>
    </row>
    <row r="59" ht="14.25" hidden="1" outlineLevel="1" thickBot="1">
      <c r="C59" s="1" t="s">
        <v>45</v>
      </c>
    </row>
    <row r="60" ht="14.25" hidden="1" outlineLevel="1" thickBot="1">
      <c r="C60" s="1" t="s">
        <v>46</v>
      </c>
    </row>
    <row r="61" ht="14.25" hidden="1" outlineLevel="1" thickBot="1">
      <c r="C61" s="1" t="s">
        <v>47</v>
      </c>
    </row>
    <row r="62" ht="14.25" hidden="1" outlineLevel="1" thickBot="1">
      <c r="C62" s="1" t="s">
        <v>48</v>
      </c>
    </row>
    <row r="63" ht="13.5" collapsed="1">
      <c r="O63" s="53">
        <f>+(+$E$50+$G$50)-($M$50+$N$50)</f>
        <v>1577</v>
      </c>
    </row>
  </sheetData>
  <sheetProtection/>
  <mergeCells count="374">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K16:K17"/>
    <mergeCell ref="L16:L17"/>
    <mergeCell ref="A14:A15"/>
    <mergeCell ref="B14:B15"/>
    <mergeCell ref="C14:C15"/>
    <mergeCell ref="D14:D15"/>
    <mergeCell ref="E14:E15"/>
    <mergeCell ref="F14:F15"/>
    <mergeCell ref="G12:G13"/>
    <mergeCell ref="H12:H13"/>
    <mergeCell ref="I12:I13"/>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B22:B23"/>
    <mergeCell ref="C22:C23"/>
    <mergeCell ref="D22:D23"/>
    <mergeCell ref="E22:E23"/>
    <mergeCell ref="F22:F23"/>
    <mergeCell ref="G20:G21"/>
    <mergeCell ref="H20:H21"/>
    <mergeCell ref="I20:I21"/>
    <mergeCell ref="M18:M19"/>
    <mergeCell ref="C18:C19"/>
    <mergeCell ref="D18:D19"/>
    <mergeCell ref="E18:E19"/>
    <mergeCell ref="F18:F19"/>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K28:K29"/>
    <mergeCell ref="L28:L29"/>
    <mergeCell ref="A26:A27"/>
    <mergeCell ref="B26:B27"/>
    <mergeCell ref="C26:C27"/>
    <mergeCell ref="D26:D27"/>
    <mergeCell ref="E26:E27"/>
    <mergeCell ref="F26:F27"/>
    <mergeCell ref="G24:G25"/>
    <mergeCell ref="H24:H25"/>
    <mergeCell ref="I24:I25"/>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B34:B35"/>
    <mergeCell ref="C34:C35"/>
    <mergeCell ref="D34:D35"/>
    <mergeCell ref="E34:E35"/>
    <mergeCell ref="F34:F35"/>
    <mergeCell ref="G32:G33"/>
    <mergeCell ref="H32:H33"/>
    <mergeCell ref="I32:I33"/>
    <mergeCell ref="M30:M31"/>
    <mergeCell ref="C30:C31"/>
    <mergeCell ref="D30:D31"/>
    <mergeCell ref="E30:E31"/>
    <mergeCell ref="F30:F31"/>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K40:K41"/>
    <mergeCell ref="L40:L41"/>
    <mergeCell ref="A38:A39"/>
    <mergeCell ref="B38:B39"/>
    <mergeCell ref="C38:C39"/>
    <mergeCell ref="D38:D39"/>
    <mergeCell ref="E38:E39"/>
    <mergeCell ref="F38:F39"/>
    <mergeCell ref="G36:G37"/>
    <mergeCell ref="H36:H37"/>
    <mergeCell ref="I36:I37"/>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B46:B47"/>
    <mergeCell ref="C46:C47"/>
    <mergeCell ref="D46:D47"/>
    <mergeCell ref="E46:E47"/>
    <mergeCell ref="F46:F47"/>
    <mergeCell ref="G44:G45"/>
    <mergeCell ref="H44:H45"/>
    <mergeCell ref="I44:I45"/>
    <mergeCell ref="M42:M43"/>
    <mergeCell ref="C42:C43"/>
    <mergeCell ref="D42:D43"/>
    <mergeCell ref="E42:E43"/>
    <mergeCell ref="F42:F43"/>
    <mergeCell ref="M46:M47"/>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A50:A51"/>
    <mergeCell ref="B50:B51"/>
    <mergeCell ref="C50:C51"/>
    <mergeCell ref="D50:D51"/>
    <mergeCell ref="E50:E51"/>
    <mergeCell ref="F50:F51"/>
    <mergeCell ref="G50:G51"/>
    <mergeCell ref="H48:H49"/>
    <mergeCell ref="I48:I49"/>
    <mergeCell ref="N50:N51"/>
    <mergeCell ref="O50:O51"/>
    <mergeCell ref="P50:P51"/>
    <mergeCell ref="H50:H51"/>
    <mergeCell ref="I50:I51"/>
    <mergeCell ref="J50:J51"/>
    <mergeCell ref="K50:K51"/>
    <mergeCell ref="L50:L51"/>
    <mergeCell ref="M50:M5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2"/>
  <headerFooter>
    <oddHeader>&amp;L【機密性2情報】</oddHeader>
  </headerFooter>
  <drawing r:id="rId1"/>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Y27"/>
  <sheetViews>
    <sheetView view="pageBreakPreview" zoomScale="85" zoomScaleSheetLayoutView="85" zoomScalePageLayoutView="0" workbookViewId="0" topLeftCell="A1">
      <selection activeCell="A2" sqref="A2:A7"/>
    </sheetView>
  </sheetViews>
  <sheetFormatPr defaultColWidth="9.00390625" defaultRowHeight="15" outlineLevelRow="1"/>
  <cols>
    <col min="1" max="1" width="4.140625" style="1" customWidth="1"/>
    <col min="2" max="2" width="7.8515625" style="1" customWidth="1"/>
    <col min="3" max="3" width="37.4218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549</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18" customHeight="1">
      <c r="A8" s="279">
        <v>1</v>
      </c>
      <c r="B8" s="332" t="s">
        <v>484</v>
      </c>
      <c r="C8" s="433" t="s">
        <v>527</v>
      </c>
      <c r="D8" s="539" t="s">
        <v>528</v>
      </c>
      <c r="E8" s="293">
        <v>59695.089</v>
      </c>
      <c r="F8" s="289">
        <v>59695.089</v>
      </c>
      <c r="G8" s="343">
        <v>16.893</v>
      </c>
      <c r="H8" s="283">
        <v>16.893</v>
      </c>
      <c r="I8" s="283">
        <v>0</v>
      </c>
      <c r="J8" s="283">
        <v>0</v>
      </c>
      <c r="K8" s="283">
        <v>0</v>
      </c>
      <c r="L8" s="283">
        <v>16.893</v>
      </c>
      <c r="M8" s="283">
        <v>5776.799</v>
      </c>
      <c r="N8" s="285">
        <v>0</v>
      </c>
      <c r="O8" s="287">
        <f>+(+E8+G8)-(M8+N8)</f>
        <v>53935.183</v>
      </c>
      <c r="P8" s="306">
        <v>53935.183</v>
      </c>
      <c r="Q8" s="80">
        <v>4</v>
      </c>
      <c r="R8" s="26">
        <v>0</v>
      </c>
      <c r="S8" s="26">
        <v>0</v>
      </c>
      <c r="T8" s="27">
        <v>0</v>
      </c>
      <c r="U8" s="26">
        <v>0</v>
      </c>
      <c r="V8" s="25">
        <v>0</v>
      </c>
      <c r="W8" s="27">
        <v>0</v>
      </c>
      <c r="X8" s="28">
        <v>0</v>
      </c>
      <c r="Y8" s="47" t="s">
        <v>11</v>
      </c>
    </row>
    <row r="9" spans="1:25" s="2" customFormat="1" ht="18" customHeight="1" thickBot="1">
      <c r="A9" s="280"/>
      <c r="B9" s="333"/>
      <c r="C9" s="434"/>
      <c r="D9" s="541"/>
      <c r="E9" s="294"/>
      <c r="F9" s="290"/>
      <c r="G9" s="344"/>
      <c r="H9" s="284"/>
      <c r="I9" s="284"/>
      <c r="J9" s="284"/>
      <c r="K9" s="284"/>
      <c r="L9" s="284"/>
      <c r="M9" s="284"/>
      <c r="N9" s="286"/>
      <c r="O9" s="288"/>
      <c r="P9" s="322"/>
      <c r="Q9" s="85">
        <v>5776.799</v>
      </c>
      <c r="R9" s="58">
        <v>0</v>
      </c>
      <c r="S9" s="58">
        <v>0</v>
      </c>
      <c r="T9" s="59">
        <v>0</v>
      </c>
      <c r="U9" s="58">
        <v>0</v>
      </c>
      <c r="V9" s="57">
        <v>0</v>
      </c>
      <c r="W9" s="59">
        <v>0</v>
      </c>
      <c r="X9" s="60">
        <v>0</v>
      </c>
      <c r="Y9" s="48" t="s">
        <v>8</v>
      </c>
    </row>
    <row r="10" spans="1:25" s="2" customFormat="1" ht="18" customHeight="1">
      <c r="A10" s="279">
        <v>2</v>
      </c>
      <c r="B10" s="332" t="s">
        <v>529</v>
      </c>
      <c r="C10" s="433" t="s">
        <v>527</v>
      </c>
      <c r="D10" s="539" t="s">
        <v>528</v>
      </c>
      <c r="E10" s="293">
        <v>46129.545</v>
      </c>
      <c r="F10" s="289">
        <v>46129.545</v>
      </c>
      <c r="G10" s="343">
        <v>71.758</v>
      </c>
      <c r="H10" s="283">
        <v>71.758</v>
      </c>
      <c r="I10" s="283">
        <v>0</v>
      </c>
      <c r="J10" s="283">
        <v>0</v>
      </c>
      <c r="K10" s="283">
        <v>0</v>
      </c>
      <c r="L10" s="283">
        <v>71.758</v>
      </c>
      <c r="M10" s="346">
        <v>408.294</v>
      </c>
      <c r="N10" s="285">
        <v>0</v>
      </c>
      <c r="O10" s="287">
        <f>+(+E10+G10)-(M10+N10)</f>
        <v>45793.009</v>
      </c>
      <c r="P10" s="306">
        <v>45793.009</v>
      </c>
      <c r="Q10" s="80">
        <v>1</v>
      </c>
      <c r="R10" s="26">
        <v>0</v>
      </c>
      <c r="S10" s="26">
        <v>0</v>
      </c>
      <c r="T10" s="27">
        <v>0</v>
      </c>
      <c r="U10" s="26">
        <v>0</v>
      </c>
      <c r="V10" s="25">
        <v>0</v>
      </c>
      <c r="W10" s="27">
        <v>0</v>
      </c>
      <c r="X10" s="28">
        <v>0</v>
      </c>
      <c r="Y10" s="47" t="s">
        <v>11</v>
      </c>
    </row>
    <row r="11" spans="1:25" s="2" customFormat="1" ht="18" customHeight="1" thickBot="1">
      <c r="A11" s="280"/>
      <c r="B11" s="333"/>
      <c r="C11" s="434"/>
      <c r="D11" s="541"/>
      <c r="E11" s="294"/>
      <c r="F11" s="290"/>
      <c r="G11" s="344"/>
      <c r="H11" s="284"/>
      <c r="I11" s="345"/>
      <c r="J11" s="345"/>
      <c r="K11" s="345"/>
      <c r="L11" s="345"/>
      <c r="M11" s="347"/>
      <c r="N11" s="286"/>
      <c r="O11" s="288"/>
      <c r="P11" s="322"/>
      <c r="Q11" s="85">
        <v>408.294</v>
      </c>
      <c r="R11" s="58">
        <v>0</v>
      </c>
      <c r="S11" s="58">
        <v>0</v>
      </c>
      <c r="T11" s="59">
        <v>0</v>
      </c>
      <c r="U11" s="58">
        <v>0</v>
      </c>
      <c r="V11" s="57">
        <v>0</v>
      </c>
      <c r="W11" s="59">
        <v>0</v>
      </c>
      <c r="X11" s="60">
        <v>0</v>
      </c>
      <c r="Y11" s="48" t="s">
        <v>8</v>
      </c>
    </row>
    <row r="12" spans="1:25" s="2" customFormat="1" ht="18" customHeight="1">
      <c r="A12" s="279">
        <v>3</v>
      </c>
      <c r="B12" s="332" t="s">
        <v>530</v>
      </c>
      <c r="C12" s="433" t="s">
        <v>527</v>
      </c>
      <c r="D12" s="539" t="s">
        <v>528</v>
      </c>
      <c r="E12" s="293">
        <v>38910.911</v>
      </c>
      <c r="F12" s="289">
        <v>38910.911</v>
      </c>
      <c r="G12" s="343">
        <v>34.964</v>
      </c>
      <c r="H12" s="283">
        <v>34.964</v>
      </c>
      <c r="I12" s="283">
        <v>0</v>
      </c>
      <c r="J12" s="283">
        <v>0</v>
      </c>
      <c r="K12" s="283">
        <v>0</v>
      </c>
      <c r="L12" s="283">
        <v>34.964</v>
      </c>
      <c r="M12" s="346">
        <v>228.753</v>
      </c>
      <c r="N12" s="285">
        <v>0</v>
      </c>
      <c r="O12" s="287">
        <f>+(+E12+G12)-(M12+N12)</f>
        <v>38717.122</v>
      </c>
      <c r="P12" s="306">
        <v>38717.122</v>
      </c>
      <c r="Q12" s="80">
        <v>1</v>
      </c>
      <c r="R12" s="26">
        <v>0</v>
      </c>
      <c r="S12" s="26">
        <v>0</v>
      </c>
      <c r="T12" s="27">
        <v>0</v>
      </c>
      <c r="U12" s="26">
        <v>0</v>
      </c>
      <c r="V12" s="25">
        <v>0</v>
      </c>
      <c r="W12" s="27">
        <v>0</v>
      </c>
      <c r="X12" s="28">
        <v>0</v>
      </c>
      <c r="Y12" s="47" t="s">
        <v>11</v>
      </c>
    </row>
    <row r="13" spans="1:25" s="2" customFormat="1" ht="18" customHeight="1" thickBot="1">
      <c r="A13" s="280"/>
      <c r="B13" s="333"/>
      <c r="C13" s="434"/>
      <c r="D13" s="541"/>
      <c r="E13" s="294"/>
      <c r="F13" s="290"/>
      <c r="G13" s="344"/>
      <c r="H13" s="284"/>
      <c r="I13" s="345"/>
      <c r="J13" s="345"/>
      <c r="K13" s="345"/>
      <c r="L13" s="345"/>
      <c r="M13" s="347"/>
      <c r="N13" s="286"/>
      <c r="O13" s="288"/>
      <c r="P13" s="322"/>
      <c r="Q13" s="85">
        <v>228.753</v>
      </c>
      <c r="R13" s="58">
        <v>0</v>
      </c>
      <c r="S13" s="58">
        <v>0</v>
      </c>
      <c r="T13" s="59">
        <v>0</v>
      </c>
      <c r="U13" s="58">
        <v>0</v>
      </c>
      <c r="V13" s="57">
        <v>0</v>
      </c>
      <c r="W13" s="59">
        <v>0</v>
      </c>
      <c r="X13" s="60">
        <v>0</v>
      </c>
      <c r="Y13" s="48" t="s">
        <v>8</v>
      </c>
    </row>
    <row r="14" spans="1:25" s="3" customFormat="1" ht="19.5" customHeight="1">
      <c r="A14" s="279" t="s">
        <v>309</v>
      </c>
      <c r="B14" s="279">
        <v>3</v>
      </c>
      <c r="C14" s="332"/>
      <c r="D14" s="426"/>
      <c r="E14" s="287">
        <f aca="true" t="shared" si="0" ref="E14:P14">SUM(E8:E13)</f>
        <v>144735.54499999998</v>
      </c>
      <c r="F14" s="324">
        <f t="shared" si="0"/>
        <v>144735.54499999998</v>
      </c>
      <c r="G14" s="287">
        <f t="shared" si="0"/>
        <v>123.615</v>
      </c>
      <c r="H14" s="326">
        <f t="shared" si="0"/>
        <v>123.615</v>
      </c>
      <c r="I14" s="326">
        <f t="shared" si="0"/>
        <v>0</v>
      </c>
      <c r="J14" s="326">
        <f t="shared" si="0"/>
        <v>0</v>
      </c>
      <c r="K14" s="326">
        <f t="shared" si="0"/>
        <v>0</v>
      </c>
      <c r="L14" s="326">
        <f t="shared" si="0"/>
        <v>123.615</v>
      </c>
      <c r="M14" s="326">
        <f t="shared" si="0"/>
        <v>6413.846</v>
      </c>
      <c r="N14" s="328">
        <f t="shared" si="0"/>
        <v>0</v>
      </c>
      <c r="O14" s="287">
        <f t="shared" si="0"/>
        <v>138445.314</v>
      </c>
      <c r="P14" s="324">
        <f t="shared" si="0"/>
        <v>138445.314</v>
      </c>
      <c r="Q14" s="29">
        <f aca="true" t="shared" si="1" ref="Q14:X14">SUMIF($Y$8:$Y$13,$Y$6,Q8:Q13)</f>
        <v>6</v>
      </c>
      <c r="R14" s="30">
        <f t="shared" si="1"/>
        <v>0</v>
      </c>
      <c r="S14" s="30">
        <f t="shared" si="1"/>
        <v>0</v>
      </c>
      <c r="T14" s="31">
        <f t="shared" si="1"/>
        <v>0</v>
      </c>
      <c r="U14" s="30">
        <f t="shared" si="1"/>
        <v>0</v>
      </c>
      <c r="V14" s="29">
        <f t="shared" si="1"/>
        <v>0</v>
      </c>
      <c r="W14" s="31">
        <f t="shared" si="1"/>
        <v>0</v>
      </c>
      <c r="X14" s="32">
        <f t="shared" si="1"/>
        <v>0</v>
      </c>
      <c r="Y14" s="47" t="s">
        <v>11</v>
      </c>
    </row>
    <row r="15" spans="1:25" s="3" customFormat="1" ht="19.5" customHeight="1" thickBot="1">
      <c r="A15" s="280"/>
      <c r="B15" s="280"/>
      <c r="C15" s="333"/>
      <c r="D15" s="427"/>
      <c r="E15" s="288"/>
      <c r="F15" s="325"/>
      <c r="G15" s="288"/>
      <c r="H15" s="327"/>
      <c r="I15" s="327"/>
      <c r="J15" s="327"/>
      <c r="K15" s="327"/>
      <c r="L15" s="327"/>
      <c r="M15" s="327"/>
      <c r="N15" s="329"/>
      <c r="O15" s="288"/>
      <c r="P15" s="325"/>
      <c r="Q15" s="61">
        <f aca="true" t="shared" si="2" ref="Q15:X15">SUMIF($Y$7:$Y$13,$Y$6,Q8:Q13)</f>
        <v>6413.846</v>
      </c>
      <c r="R15" s="62">
        <f t="shared" si="2"/>
        <v>0</v>
      </c>
      <c r="S15" s="62">
        <f t="shared" si="2"/>
        <v>0</v>
      </c>
      <c r="T15" s="63">
        <f t="shared" si="2"/>
        <v>0</v>
      </c>
      <c r="U15" s="62">
        <f t="shared" si="2"/>
        <v>0</v>
      </c>
      <c r="V15" s="61">
        <f t="shared" si="2"/>
        <v>0</v>
      </c>
      <c r="W15" s="63">
        <f t="shared" si="2"/>
        <v>0</v>
      </c>
      <c r="X15" s="64">
        <f t="shared" si="2"/>
        <v>0</v>
      </c>
      <c r="Y15" s="48" t="s">
        <v>8</v>
      </c>
    </row>
    <row r="16" ht="14.25" hidden="1" outlineLevel="1" thickBot="1">
      <c r="A16" s="1" t="s">
        <v>38</v>
      </c>
    </row>
    <row r="17" spans="3:15" ht="14.25" hidden="1" outlineLevel="1" thickBot="1">
      <c r="C17" s="1" t="s">
        <v>39</v>
      </c>
      <c r="F17" s="1" t="s">
        <v>310</v>
      </c>
      <c r="O17" s="54"/>
    </row>
    <row r="18" spans="3:6" ht="14.25" hidden="1" outlineLevel="1" thickBot="1">
      <c r="C18" s="1" t="s">
        <v>40</v>
      </c>
      <c r="F18" s="1" t="s">
        <v>311</v>
      </c>
    </row>
    <row r="19" spans="3:6" ht="14.25" hidden="1" outlineLevel="1" thickBot="1">
      <c r="C19" s="1" t="s">
        <v>41</v>
      </c>
      <c r="F19" s="1" t="s">
        <v>312</v>
      </c>
    </row>
    <row r="20" spans="3:6" ht="14.25" hidden="1" outlineLevel="1" thickBot="1">
      <c r="C20" s="1" t="s">
        <v>42</v>
      </c>
      <c r="F20" s="1" t="s">
        <v>313</v>
      </c>
    </row>
    <row r="21" spans="3:6" ht="14.25" hidden="1" outlineLevel="1" thickBot="1">
      <c r="C21" s="1" t="s">
        <v>43</v>
      </c>
      <c r="F21" s="1" t="s">
        <v>314</v>
      </c>
    </row>
    <row r="22" spans="3:6" ht="14.25" hidden="1" outlineLevel="1" thickBot="1">
      <c r="C22" s="1" t="s">
        <v>44</v>
      </c>
      <c r="F22" s="1" t="s">
        <v>315</v>
      </c>
    </row>
    <row r="23" ht="14.25" hidden="1" outlineLevel="1" thickBot="1">
      <c r="C23" s="1" t="s">
        <v>45</v>
      </c>
    </row>
    <row r="24" ht="14.25" hidden="1" outlineLevel="1" thickBot="1">
      <c r="C24" s="1" t="s">
        <v>46</v>
      </c>
    </row>
    <row r="25" ht="14.25" hidden="1" outlineLevel="1" thickBot="1">
      <c r="C25" s="1" t="s">
        <v>47</v>
      </c>
    </row>
    <row r="26" ht="14.25" hidden="1" outlineLevel="1" thickBot="1">
      <c r="C26" s="1" t="s">
        <v>48</v>
      </c>
    </row>
    <row r="27" ht="13.5" collapsed="1">
      <c r="O27" s="53">
        <f>+(+$E$14+$G$14)-($M$14+$N$14)</f>
        <v>138445.31399999998</v>
      </c>
    </row>
  </sheetData>
  <sheetProtection/>
  <mergeCells count="87">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4:M15"/>
    <mergeCell ref="N14:N15"/>
    <mergeCell ref="O14:O15"/>
    <mergeCell ref="P14:P15"/>
    <mergeCell ref="G14:G15"/>
    <mergeCell ref="H14:H15"/>
    <mergeCell ref="I14:I15"/>
    <mergeCell ref="J14:J15"/>
    <mergeCell ref="K14:K15"/>
    <mergeCell ref="L14:L1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5" r:id="rId1"/>
  <headerFooter>
    <oddHeader>&amp;L【機密性2情報】</oddHeader>
  </headerFooter>
</worksheet>
</file>

<file path=xl/worksheets/sheet3.xml><?xml version="1.0" encoding="utf-8"?>
<worksheet xmlns="http://schemas.openxmlformats.org/spreadsheetml/2006/main" xmlns:r="http://schemas.openxmlformats.org/officeDocument/2006/relationships">
  <sheetPr>
    <tabColor rgb="FF00B0F0"/>
  </sheetPr>
  <dimension ref="A1:Y123"/>
  <sheetViews>
    <sheetView view="pageBreakPreview" zoomScale="70" zoomScaleSheetLayoutView="70" zoomScalePageLayoutView="0" workbookViewId="0" topLeftCell="A1">
      <pane xSplit="4" ySplit="7" topLeftCell="E8" activePane="bottomRight" state="frozen"/>
      <selection pane="topLeft" activeCell="I25" sqref="I25"/>
      <selection pane="topRight" activeCell="I25" sqref="I25"/>
      <selection pane="bottomLeft" activeCell="I25" sqref="I25"/>
      <selection pane="bottomRight" activeCell="F8" sqref="F8:F9"/>
    </sheetView>
  </sheetViews>
  <sheetFormatPr defaultColWidth="9.140625" defaultRowHeight="15" outlineLevelRow="1"/>
  <cols>
    <col min="1" max="1" width="4.140625" style="1" customWidth="1"/>
    <col min="2" max="2" width="7.8515625" style="1" customWidth="1"/>
    <col min="3" max="3" width="17.7109375" style="1" customWidth="1"/>
    <col min="4" max="4" width="37.421875" style="1" customWidth="1"/>
    <col min="5" max="5" width="11.421875" style="1" customWidth="1"/>
    <col min="6" max="16" width="11.28125" style="1" customWidth="1"/>
    <col min="17" max="24" width="10.00390625" style="1" customWidth="1"/>
    <col min="25" max="25" width="9.00390625" style="43" customWidth="1"/>
    <col min="26" max="16384" width="9.00390625" style="1" customWidth="1"/>
  </cols>
  <sheetData>
    <row r="1" spans="1:2" ht="20.25" customHeight="1" thickBot="1">
      <c r="A1" s="229" t="s">
        <v>316</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27" customHeight="1">
      <c r="A8" s="279">
        <v>1</v>
      </c>
      <c r="B8" s="332" t="s">
        <v>320</v>
      </c>
      <c r="C8" s="433" t="s">
        <v>321</v>
      </c>
      <c r="D8" s="435" t="s">
        <v>142</v>
      </c>
      <c r="E8" s="293">
        <v>179174</v>
      </c>
      <c r="F8" s="289">
        <v>179174</v>
      </c>
      <c r="G8" s="293">
        <v>19949</v>
      </c>
      <c r="H8" s="295">
        <v>19949</v>
      </c>
      <c r="I8" s="295">
        <v>19903</v>
      </c>
      <c r="J8" s="295">
        <v>0</v>
      </c>
      <c r="K8" s="295">
        <v>0</v>
      </c>
      <c r="L8" s="295">
        <v>46</v>
      </c>
      <c r="M8" s="283">
        <v>59951</v>
      </c>
      <c r="N8" s="285">
        <v>0</v>
      </c>
      <c r="O8" s="287">
        <f>+(+E8+G8)-(M8+N8)</f>
        <v>139172</v>
      </c>
      <c r="P8" s="289">
        <v>139172</v>
      </c>
      <c r="Q8" s="25">
        <v>3</v>
      </c>
      <c r="R8" s="26">
        <v>0</v>
      </c>
      <c r="S8" s="26">
        <v>0</v>
      </c>
      <c r="T8" s="27">
        <v>0</v>
      </c>
      <c r="U8" s="26">
        <v>0</v>
      </c>
      <c r="V8" s="25">
        <v>0</v>
      </c>
      <c r="W8" s="27">
        <v>0</v>
      </c>
      <c r="X8" s="28">
        <v>0</v>
      </c>
      <c r="Y8" s="47" t="s">
        <v>11</v>
      </c>
    </row>
    <row r="9" spans="1:25" s="2" customFormat="1" ht="27" customHeight="1" thickBot="1">
      <c r="A9" s="280"/>
      <c r="B9" s="333"/>
      <c r="C9" s="434"/>
      <c r="D9" s="436"/>
      <c r="E9" s="294"/>
      <c r="F9" s="290"/>
      <c r="G9" s="294"/>
      <c r="H9" s="296"/>
      <c r="I9" s="296"/>
      <c r="J9" s="296"/>
      <c r="K9" s="296"/>
      <c r="L9" s="296"/>
      <c r="M9" s="284"/>
      <c r="N9" s="286"/>
      <c r="O9" s="288"/>
      <c r="P9" s="290"/>
      <c r="Q9" s="57">
        <v>19903</v>
      </c>
      <c r="R9" s="58">
        <v>0</v>
      </c>
      <c r="S9" s="58">
        <v>0</v>
      </c>
      <c r="T9" s="59">
        <v>0</v>
      </c>
      <c r="U9" s="58">
        <v>0</v>
      </c>
      <c r="V9" s="57">
        <v>0</v>
      </c>
      <c r="W9" s="59">
        <v>0</v>
      </c>
      <c r="X9" s="60">
        <v>0</v>
      </c>
      <c r="Y9" s="48" t="s">
        <v>8</v>
      </c>
    </row>
    <row r="10" spans="1:25" s="2" customFormat="1" ht="27" customHeight="1">
      <c r="A10" s="279">
        <v>2</v>
      </c>
      <c r="B10" s="332" t="s">
        <v>322</v>
      </c>
      <c r="C10" s="433" t="s">
        <v>321</v>
      </c>
      <c r="D10" s="435" t="s">
        <v>142</v>
      </c>
      <c r="E10" s="293">
        <v>132514</v>
      </c>
      <c r="F10" s="289">
        <v>132514</v>
      </c>
      <c r="G10" s="293">
        <v>18143</v>
      </c>
      <c r="H10" s="295">
        <v>18143</v>
      </c>
      <c r="I10" s="295">
        <v>18143</v>
      </c>
      <c r="J10" s="295">
        <v>0</v>
      </c>
      <c r="K10" s="295">
        <v>0</v>
      </c>
      <c r="L10" s="295">
        <v>0</v>
      </c>
      <c r="M10" s="346">
        <v>52841</v>
      </c>
      <c r="N10" s="285">
        <v>125</v>
      </c>
      <c r="O10" s="287">
        <f>+(+E10+G10)-(M10+N10)</f>
        <v>97691</v>
      </c>
      <c r="P10" s="289">
        <v>97691</v>
      </c>
      <c r="Q10" s="25">
        <v>3</v>
      </c>
      <c r="R10" s="26">
        <v>0</v>
      </c>
      <c r="S10" s="26">
        <v>0</v>
      </c>
      <c r="T10" s="27">
        <v>0</v>
      </c>
      <c r="U10" s="26">
        <v>0</v>
      </c>
      <c r="V10" s="25">
        <v>0</v>
      </c>
      <c r="W10" s="27">
        <v>0</v>
      </c>
      <c r="X10" s="28">
        <v>0</v>
      </c>
      <c r="Y10" s="47" t="s">
        <v>11</v>
      </c>
    </row>
    <row r="11" spans="1:25" s="2" customFormat="1" ht="27" customHeight="1" thickBot="1">
      <c r="A11" s="280"/>
      <c r="B11" s="333"/>
      <c r="C11" s="434"/>
      <c r="D11" s="436"/>
      <c r="E11" s="294"/>
      <c r="F11" s="290"/>
      <c r="G11" s="294"/>
      <c r="H11" s="296"/>
      <c r="I11" s="355"/>
      <c r="J11" s="355"/>
      <c r="K11" s="355"/>
      <c r="L11" s="355"/>
      <c r="M11" s="347"/>
      <c r="N11" s="286"/>
      <c r="O11" s="340"/>
      <c r="P11" s="290"/>
      <c r="Q11" s="57">
        <v>18143</v>
      </c>
      <c r="R11" s="58">
        <v>0</v>
      </c>
      <c r="S11" s="58">
        <v>0</v>
      </c>
      <c r="T11" s="59">
        <v>0</v>
      </c>
      <c r="U11" s="58">
        <v>0</v>
      </c>
      <c r="V11" s="57">
        <v>0</v>
      </c>
      <c r="W11" s="59">
        <v>0</v>
      </c>
      <c r="X11" s="60">
        <v>0</v>
      </c>
      <c r="Y11" s="48" t="s">
        <v>8</v>
      </c>
    </row>
    <row r="12" spans="1:25" s="2" customFormat="1" ht="27" customHeight="1">
      <c r="A12" s="279">
        <v>3</v>
      </c>
      <c r="B12" s="332" t="s">
        <v>304</v>
      </c>
      <c r="C12" s="433" t="s">
        <v>321</v>
      </c>
      <c r="D12" s="435" t="s">
        <v>142</v>
      </c>
      <c r="E12" s="293">
        <v>105152</v>
      </c>
      <c r="F12" s="289">
        <v>105152</v>
      </c>
      <c r="G12" s="293">
        <v>15625</v>
      </c>
      <c r="H12" s="295">
        <v>15625</v>
      </c>
      <c r="I12" s="295">
        <v>15608</v>
      </c>
      <c r="J12" s="295">
        <v>0</v>
      </c>
      <c r="K12" s="295">
        <v>0</v>
      </c>
      <c r="L12" s="295">
        <v>17</v>
      </c>
      <c r="M12" s="346">
        <v>23266</v>
      </c>
      <c r="N12" s="285">
        <v>0</v>
      </c>
      <c r="O12" s="287">
        <f>+(+E12+G12)-(M12+N12)-1</f>
        <v>97510</v>
      </c>
      <c r="P12" s="289">
        <v>97510</v>
      </c>
      <c r="Q12" s="25">
        <v>3</v>
      </c>
      <c r="R12" s="26">
        <v>0</v>
      </c>
      <c r="S12" s="26">
        <v>0</v>
      </c>
      <c r="T12" s="27">
        <v>0</v>
      </c>
      <c r="U12" s="26">
        <v>0</v>
      </c>
      <c r="V12" s="25">
        <v>0</v>
      </c>
      <c r="W12" s="27">
        <v>0</v>
      </c>
      <c r="X12" s="28">
        <v>0</v>
      </c>
      <c r="Y12" s="47" t="s">
        <v>11</v>
      </c>
    </row>
    <row r="13" spans="1:25" s="2" customFormat="1" ht="27" customHeight="1" thickBot="1">
      <c r="A13" s="280"/>
      <c r="B13" s="333"/>
      <c r="C13" s="434"/>
      <c r="D13" s="436"/>
      <c r="E13" s="294"/>
      <c r="F13" s="290"/>
      <c r="G13" s="294"/>
      <c r="H13" s="296"/>
      <c r="I13" s="355"/>
      <c r="J13" s="355"/>
      <c r="K13" s="355"/>
      <c r="L13" s="355"/>
      <c r="M13" s="347"/>
      <c r="N13" s="286"/>
      <c r="O13" s="288"/>
      <c r="P13" s="290"/>
      <c r="Q13" s="57">
        <v>15608</v>
      </c>
      <c r="R13" s="58">
        <v>0</v>
      </c>
      <c r="S13" s="58">
        <v>0</v>
      </c>
      <c r="T13" s="59">
        <v>0</v>
      </c>
      <c r="U13" s="58">
        <v>0</v>
      </c>
      <c r="V13" s="57">
        <v>0</v>
      </c>
      <c r="W13" s="59">
        <v>0</v>
      </c>
      <c r="X13" s="60">
        <v>0</v>
      </c>
      <c r="Y13" s="48" t="s">
        <v>8</v>
      </c>
    </row>
    <row r="14" spans="1:25" s="2" customFormat="1" ht="27" customHeight="1">
      <c r="A14" s="279">
        <v>4</v>
      </c>
      <c r="B14" s="332" t="s">
        <v>323</v>
      </c>
      <c r="C14" s="433" t="s">
        <v>321</v>
      </c>
      <c r="D14" s="435" t="s">
        <v>142</v>
      </c>
      <c r="E14" s="293">
        <v>66983</v>
      </c>
      <c r="F14" s="289">
        <v>66983</v>
      </c>
      <c r="G14" s="293">
        <v>13745</v>
      </c>
      <c r="H14" s="295">
        <v>13745</v>
      </c>
      <c r="I14" s="295">
        <v>13736</v>
      </c>
      <c r="J14" s="295">
        <v>0</v>
      </c>
      <c r="K14" s="295">
        <v>0</v>
      </c>
      <c r="L14" s="295">
        <v>9</v>
      </c>
      <c r="M14" s="346">
        <v>22399</v>
      </c>
      <c r="N14" s="285">
        <v>0</v>
      </c>
      <c r="O14" s="287">
        <f>+(+E14+G14)-(M14+N14)</f>
        <v>58329</v>
      </c>
      <c r="P14" s="289">
        <v>58329</v>
      </c>
      <c r="Q14" s="25">
        <v>3</v>
      </c>
      <c r="R14" s="26">
        <v>0</v>
      </c>
      <c r="S14" s="26">
        <v>0</v>
      </c>
      <c r="T14" s="27">
        <v>0</v>
      </c>
      <c r="U14" s="26">
        <v>0</v>
      </c>
      <c r="V14" s="25">
        <v>0</v>
      </c>
      <c r="W14" s="27">
        <v>0</v>
      </c>
      <c r="X14" s="28">
        <v>0</v>
      </c>
      <c r="Y14" s="47" t="s">
        <v>11</v>
      </c>
    </row>
    <row r="15" spans="1:25" s="2" customFormat="1" ht="27" customHeight="1" thickBot="1">
      <c r="A15" s="280"/>
      <c r="B15" s="333"/>
      <c r="C15" s="434"/>
      <c r="D15" s="436"/>
      <c r="E15" s="294"/>
      <c r="F15" s="290"/>
      <c r="G15" s="294"/>
      <c r="H15" s="296"/>
      <c r="I15" s="355"/>
      <c r="J15" s="355"/>
      <c r="K15" s="355"/>
      <c r="L15" s="355"/>
      <c r="M15" s="347"/>
      <c r="N15" s="286"/>
      <c r="O15" s="288"/>
      <c r="P15" s="290"/>
      <c r="Q15" s="57">
        <v>13736</v>
      </c>
      <c r="R15" s="58">
        <v>0</v>
      </c>
      <c r="S15" s="58">
        <v>0</v>
      </c>
      <c r="T15" s="59">
        <v>0</v>
      </c>
      <c r="U15" s="58">
        <v>0</v>
      </c>
      <c r="V15" s="57">
        <v>0</v>
      </c>
      <c r="W15" s="59">
        <v>0</v>
      </c>
      <c r="X15" s="60">
        <v>0</v>
      </c>
      <c r="Y15" s="48" t="s">
        <v>8</v>
      </c>
    </row>
    <row r="16" spans="1:25" s="2" customFormat="1" ht="27" customHeight="1">
      <c r="A16" s="279">
        <v>5</v>
      </c>
      <c r="B16" s="332" t="s">
        <v>324</v>
      </c>
      <c r="C16" s="433" t="s">
        <v>321</v>
      </c>
      <c r="D16" s="435" t="s">
        <v>142</v>
      </c>
      <c r="E16" s="293">
        <v>60637</v>
      </c>
      <c r="F16" s="289">
        <v>60637</v>
      </c>
      <c r="G16" s="293">
        <v>10736</v>
      </c>
      <c r="H16" s="295">
        <v>10736</v>
      </c>
      <c r="I16" s="295">
        <v>10736</v>
      </c>
      <c r="J16" s="295">
        <v>0</v>
      </c>
      <c r="K16" s="295">
        <v>0</v>
      </c>
      <c r="L16" s="295">
        <v>0</v>
      </c>
      <c r="M16" s="346">
        <v>17139</v>
      </c>
      <c r="N16" s="285">
        <v>0</v>
      </c>
      <c r="O16" s="287">
        <f>+(+E16+G16)-(M16+N16)</f>
        <v>54234</v>
      </c>
      <c r="P16" s="289">
        <v>54234</v>
      </c>
      <c r="Q16" s="25">
        <v>3</v>
      </c>
      <c r="R16" s="26">
        <v>0</v>
      </c>
      <c r="S16" s="26">
        <v>0</v>
      </c>
      <c r="T16" s="27">
        <v>0</v>
      </c>
      <c r="U16" s="26">
        <v>0</v>
      </c>
      <c r="V16" s="25">
        <v>0</v>
      </c>
      <c r="W16" s="27">
        <v>0</v>
      </c>
      <c r="X16" s="28">
        <v>0</v>
      </c>
      <c r="Y16" s="47" t="s">
        <v>11</v>
      </c>
    </row>
    <row r="17" spans="1:25" s="2" customFormat="1" ht="27" customHeight="1" thickBot="1">
      <c r="A17" s="280"/>
      <c r="B17" s="333"/>
      <c r="C17" s="434"/>
      <c r="D17" s="436"/>
      <c r="E17" s="294"/>
      <c r="F17" s="290"/>
      <c r="G17" s="294"/>
      <c r="H17" s="296"/>
      <c r="I17" s="355"/>
      <c r="J17" s="355"/>
      <c r="K17" s="355"/>
      <c r="L17" s="355"/>
      <c r="M17" s="347"/>
      <c r="N17" s="286"/>
      <c r="O17" s="288"/>
      <c r="P17" s="290"/>
      <c r="Q17" s="57">
        <v>10736</v>
      </c>
      <c r="R17" s="58">
        <v>0</v>
      </c>
      <c r="S17" s="58">
        <v>0</v>
      </c>
      <c r="T17" s="59">
        <v>0</v>
      </c>
      <c r="U17" s="58">
        <v>0</v>
      </c>
      <c r="V17" s="57">
        <v>0</v>
      </c>
      <c r="W17" s="59">
        <v>0</v>
      </c>
      <c r="X17" s="60">
        <v>0</v>
      </c>
      <c r="Y17" s="48" t="s">
        <v>8</v>
      </c>
    </row>
    <row r="18" spans="1:25" s="2" customFormat="1" ht="27" customHeight="1">
      <c r="A18" s="279">
        <v>6</v>
      </c>
      <c r="B18" s="332" t="s">
        <v>325</v>
      </c>
      <c r="C18" s="433" t="s">
        <v>321</v>
      </c>
      <c r="D18" s="435" t="s">
        <v>142</v>
      </c>
      <c r="E18" s="293">
        <v>56028</v>
      </c>
      <c r="F18" s="289">
        <v>56028</v>
      </c>
      <c r="G18" s="293">
        <v>17123</v>
      </c>
      <c r="H18" s="295">
        <v>17123</v>
      </c>
      <c r="I18" s="295">
        <v>17115</v>
      </c>
      <c r="J18" s="295">
        <v>0</v>
      </c>
      <c r="K18" s="295">
        <v>0</v>
      </c>
      <c r="L18" s="295">
        <v>8</v>
      </c>
      <c r="M18" s="346">
        <v>21870</v>
      </c>
      <c r="N18" s="285">
        <v>0</v>
      </c>
      <c r="O18" s="287">
        <f>+(+E18+G18)-(M18+N18)-1</f>
        <v>51280</v>
      </c>
      <c r="P18" s="289">
        <v>51280</v>
      </c>
      <c r="Q18" s="25">
        <v>3</v>
      </c>
      <c r="R18" s="26">
        <v>0</v>
      </c>
      <c r="S18" s="26">
        <v>0</v>
      </c>
      <c r="T18" s="27">
        <v>0</v>
      </c>
      <c r="U18" s="26">
        <v>0</v>
      </c>
      <c r="V18" s="25">
        <v>0</v>
      </c>
      <c r="W18" s="27">
        <v>0</v>
      </c>
      <c r="X18" s="28">
        <v>0</v>
      </c>
      <c r="Y18" s="47" t="s">
        <v>11</v>
      </c>
    </row>
    <row r="19" spans="1:25" s="2" customFormat="1" ht="27" customHeight="1" thickBot="1">
      <c r="A19" s="280"/>
      <c r="B19" s="333"/>
      <c r="C19" s="434"/>
      <c r="D19" s="436"/>
      <c r="E19" s="294"/>
      <c r="F19" s="290"/>
      <c r="G19" s="294"/>
      <c r="H19" s="296"/>
      <c r="I19" s="355"/>
      <c r="J19" s="355"/>
      <c r="K19" s="355"/>
      <c r="L19" s="355"/>
      <c r="M19" s="347"/>
      <c r="N19" s="286"/>
      <c r="O19" s="288"/>
      <c r="P19" s="290"/>
      <c r="Q19" s="57">
        <v>17115</v>
      </c>
      <c r="R19" s="58">
        <v>0</v>
      </c>
      <c r="S19" s="58">
        <v>0</v>
      </c>
      <c r="T19" s="59">
        <v>0</v>
      </c>
      <c r="U19" s="58">
        <v>0</v>
      </c>
      <c r="V19" s="57">
        <v>0</v>
      </c>
      <c r="W19" s="59">
        <v>0</v>
      </c>
      <c r="X19" s="60">
        <v>0</v>
      </c>
      <c r="Y19" s="48" t="s">
        <v>8</v>
      </c>
    </row>
    <row r="20" spans="1:25" s="2" customFormat="1" ht="27" customHeight="1">
      <c r="A20" s="279">
        <v>7</v>
      </c>
      <c r="B20" s="437" t="s">
        <v>326</v>
      </c>
      <c r="C20" s="433" t="s">
        <v>321</v>
      </c>
      <c r="D20" s="435" t="s">
        <v>142</v>
      </c>
      <c r="E20" s="293">
        <v>49242</v>
      </c>
      <c r="F20" s="289">
        <v>49242</v>
      </c>
      <c r="G20" s="293">
        <v>17933</v>
      </c>
      <c r="H20" s="295">
        <v>17933</v>
      </c>
      <c r="I20" s="295">
        <v>17932</v>
      </c>
      <c r="J20" s="295">
        <v>0</v>
      </c>
      <c r="K20" s="295">
        <v>0</v>
      </c>
      <c r="L20" s="295">
        <v>0.1</v>
      </c>
      <c r="M20" s="346">
        <v>18329</v>
      </c>
      <c r="N20" s="285">
        <v>85</v>
      </c>
      <c r="O20" s="287">
        <f>+(+E20+G20)-(M20+N20)-1</f>
        <v>48760</v>
      </c>
      <c r="P20" s="289">
        <v>48760</v>
      </c>
      <c r="Q20" s="25">
        <v>3</v>
      </c>
      <c r="R20" s="26">
        <v>0</v>
      </c>
      <c r="S20" s="26">
        <v>0</v>
      </c>
      <c r="T20" s="27">
        <v>0</v>
      </c>
      <c r="U20" s="26">
        <v>0</v>
      </c>
      <c r="V20" s="25">
        <v>0</v>
      </c>
      <c r="W20" s="27">
        <v>0</v>
      </c>
      <c r="X20" s="28">
        <v>0</v>
      </c>
      <c r="Y20" s="47" t="s">
        <v>11</v>
      </c>
    </row>
    <row r="21" spans="1:25" s="2" customFormat="1" ht="27" customHeight="1" thickBot="1">
      <c r="A21" s="280"/>
      <c r="B21" s="438"/>
      <c r="C21" s="434"/>
      <c r="D21" s="436"/>
      <c r="E21" s="294"/>
      <c r="F21" s="290"/>
      <c r="G21" s="294"/>
      <c r="H21" s="296"/>
      <c r="I21" s="355"/>
      <c r="J21" s="355"/>
      <c r="K21" s="355"/>
      <c r="L21" s="355"/>
      <c r="M21" s="347"/>
      <c r="N21" s="286"/>
      <c r="O21" s="288"/>
      <c r="P21" s="290"/>
      <c r="Q21" s="57">
        <v>17932</v>
      </c>
      <c r="R21" s="58">
        <v>0</v>
      </c>
      <c r="S21" s="58">
        <v>0</v>
      </c>
      <c r="T21" s="59">
        <v>0</v>
      </c>
      <c r="U21" s="58">
        <v>0</v>
      </c>
      <c r="V21" s="57">
        <v>0</v>
      </c>
      <c r="W21" s="59">
        <v>0</v>
      </c>
      <c r="X21" s="60">
        <v>0</v>
      </c>
      <c r="Y21" s="48" t="s">
        <v>8</v>
      </c>
    </row>
    <row r="22" spans="1:25" s="2" customFormat="1" ht="27" customHeight="1">
      <c r="A22" s="279">
        <v>8</v>
      </c>
      <c r="B22" s="332" t="s">
        <v>327</v>
      </c>
      <c r="C22" s="433" t="s">
        <v>321</v>
      </c>
      <c r="D22" s="435" t="s">
        <v>142</v>
      </c>
      <c r="E22" s="293">
        <v>57033</v>
      </c>
      <c r="F22" s="289">
        <v>57033</v>
      </c>
      <c r="G22" s="293">
        <v>7924</v>
      </c>
      <c r="H22" s="295">
        <v>7924</v>
      </c>
      <c r="I22" s="295">
        <v>7906</v>
      </c>
      <c r="J22" s="295">
        <v>0</v>
      </c>
      <c r="K22" s="295">
        <v>0</v>
      </c>
      <c r="L22" s="295">
        <v>18</v>
      </c>
      <c r="M22" s="346">
        <v>17771</v>
      </c>
      <c r="N22" s="285">
        <v>0</v>
      </c>
      <c r="O22" s="287">
        <f>+(+E22+G22)-(M22+N22)+1</f>
        <v>47187</v>
      </c>
      <c r="P22" s="289">
        <v>47187</v>
      </c>
      <c r="Q22" s="25">
        <v>3</v>
      </c>
      <c r="R22" s="26">
        <v>0</v>
      </c>
      <c r="S22" s="26">
        <v>0</v>
      </c>
      <c r="T22" s="27">
        <v>0</v>
      </c>
      <c r="U22" s="26">
        <v>0</v>
      </c>
      <c r="V22" s="25">
        <v>0</v>
      </c>
      <c r="W22" s="27">
        <v>0</v>
      </c>
      <c r="X22" s="28">
        <v>0</v>
      </c>
      <c r="Y22" s="47" t="s">
        <v>11</v>
      </c>
    </row>
    <row r="23" spans="1:25" s="2" customFormat="1" ht="27" customHeight="1" thickBot="1">
      <c r="A23" s="280"/>
      <c r="B23" s="333"/>
      <c r="C23" s="434"/>
      <c r="D23" s="436"/>
      <c r="E23" s="294"/>
      <c r="F23" s="290"/>
      <c r="G23" s="294"/>
      <c r="H23" s="296"/>
      <c r="I23" s="355"/>
      <c r="J23" s="355"/>
      <c r="K23" s="355"/>
      <c r="L23" s="355"/>
      <c r="M23" s="347"/>
      <c r="N23" s="286"/>
      <c r="O23" s="288"/>
      <c r="P23" s="290"/>
      <c r="Q23" s="57">
        <v>7906</v>
      </c>
      <c r="R23" s="58">
        <v>0</v>
      </c>
      <c r="S23" s="58">
        <v>0</v>
      </c>
      <c r="T23" s="59">
        <v>0</v>
      </c>
      <c r="U23" s="58">
        <v>0</v>
      </c>
      <c r="V23" s="57">
        <v>0</v>
      </c>
      <c r="W23" s="59">
        <v>0</v>
      </c>
      <c r="X23" s="60">
        <v>0</v>
      </c>
      <c r="Y23" s="48" t="s">
        <v>8</v>
      </c>
    </row>
    <row r="24" spans="1:25" s="2" customFormat="1" ht="27" customHeight="1">
      <c r="A24" s="279">
        <v>9</v>
      </c>
      <c r="B24" s="332" t="s">
        <v>328</v>
      </c>
      <c r="C24" s="433" t="s">
        <v>321</v>
      </c>
      <c r="D24" s="435" t="s">
        <v>142</v>
      </c>
      <c r="E24" s="293">
        <v>68640</v>
      </c>
      <c r="F24" s="289">
        <v>68640</v>
      </c>
      <c r="G24" s="293">
        <v>4058</v>
      </c>
      <c r="H24" s="295">
        <v>4058</v>
      </c>
      <c r="I24" s="295">
        <v>4056</v>
      </c>
      <c r="J24" s="295">
        <v>0</v>
      </c>
      <c r="K24" s="295">
        <v>0</v>
      </c>
      <c r="L24" s="295">
        <v>2</v>
      </c>
      <c r="M24" s="346">
        <v>26673</v>
      </c>
      <c r="N24" s="285">
        <v>0</v>
      </c>
      <c r="O24" s="287">
        <f>+(+E24+G24)-(M24+N24)</f>
        <v>46025</v>
      </c>
      <c r="P24" s="289">
        <v>46025</v>
      </c>
      <c r="Q24" s="25">
        <v>3</v>
      </c>
      <c r="R24" s="26">
        <v>0</v>
      </c>
      <c r="S24" s="26">
        <v>0</v>
      </c>
      <c r="T24" s="27">
        <v>0</v>
      </c>
      <c r="U24" s="26">
        <v>0</v>
      </c>
      <c r="V24" s="25">
        <v>0</v>
      </c>
      <c r="W24" s="27">
        <v>0</v>
      </c>
      <c r="X24" s="28">
        <v>0</v>
      </c>
      <c r="Y24" s="47" t="s">
        <v>11</v>
      </c>
    </row>
    <row r="25" spans="1:25" s="2" customFormat="1" ht="27" customHeight="1" thickBot="1">
      <c r="A25" s="280"/>
      <c r="B25" s="333"/>
      <c r="C25" s="434"/>
      <c r="D25" s="436"/>
      <c r="E25" s="294"/>
      <c r="F25" s="290"/>
      <c r="G25" s="294"/>
      <c r="H25" s="296"/>
      <c r="I25" s="355"/>
      <c r="J25" s="355"/>
      <c r="K25" s="355"/>
      <c r="L25" s="355"/>
      <c r="M25" s="347"/>
      <c r="N25" s="286"/>
      <c r="O25" s="288"/>
      <c r="P25" s="290"/>
      <c r="Q25" s="57">
        <v>4056</v>
      </c>
      <c r="R25" s="58">
        <v>0</v>
      </c>
      <c r="S25" s="58">
        <v>0</v>
      </c>
      <c r="T25" s="59">
        <v>0</v>
      </c>
      <c r="U25" s="58">
        <v>0</v>
      </c>
      <c r="V25" s="57">
        <v>0</v>
      </c>
      <c r="W25" s="59">
        <v>0</v>
      </c>
      <c r="X25" s="60">
        <v>0</v>
      </c>
      <c r="Y25" s="48" t="s">
        <v>8</v>
      </c>
    </row>
    <row r="26" spans="1:25" s="2" customFormat="1" ht="27" customHeight="1">
      <c r="A26" s="279">
        <v>10</v>
      </c>
      <c r="B26" s="332" t="s">
        <v>329</v>
      </c>
      <c r="C26" s="433" t="s">
        <v>321</v>
      </c>
      <c r="D26" s="435" t="s">
        <v>142</v>
      </c>
      <c r="E26" s="293">
        <v>47546</v>
      </c>
      <c r="F26" s="289">
        <v>47546</v>
      </c>
      <c r="G26" s="293">
        <v>4136</v>
      </c>
      <c r="H26" s="295">
        <v>4136</v>
      </c>
      <c r="I26" s="295">
        <v>4132</v>
      </c>
      <c r="J26" s="295">
        <v>0</v>
      </c>
      <c r="K26" s="295">
        <v>0</v>
      </c>
      <c r="L26" s="295">
        <v>4</v>
      </c>
      <c r="M26" s="346">
        <v>14507</v>
      </c>
      <c r="N26" s="285">
        <v>5</v>
      </c>
      <c r="O26" s="287">
        <f>+(+E26+G26)-(M26+N26)</f>
        <v>37170</v>
      </c>
      <c r="P26" s="289">
        <v>37170</v>
      </c>
      <c r="Q26" s="25">
        <v>2</v>
      </c>
      <c r="R26" s="26">
        <v>0</v>
      </c>
      <c r="S26" s="26">
        <v>0</v>
      </c>
      <c r="T26" s="27">
        <v>0</v>
      </c>
      <c r="U26" s="26">
        <v>0</v>
      </c>
      <c r="V26" s="25">
        <v>0</v>
      </c>
      <c r="W26" s="27">
        <v>0</v>
      </c>
      <c r="X26" s="28">
        <v>0</v>
      </c>
      <c r="Y26" s="47" t="s">
        <v>11</v>
      </c>
    </row>
    <row r="27" spans="1:25" s="2" customFormat="1" ht="27" customHeight="1" thickBot="1">
      <c r="A27" s="280"/>
      <c r="B27" s="333"/>
      <c r="C27" s="434"/>
      <c r="D27" s="436"/>
      <c r="E27" s="294"/>
      <c r="F27" s="290"/>
      <c r="G27" s="294"/>
      <c r="H27" s="296"/>
      <c r="I27" s="355"/>
      <c r="J27" s="355"/>
      <c r="K27" s="355"/>
      <c r="L27" s="355"/>
      <c r="M27" s="347"/>
      <c r="N27" s="286"/>
      <c r="O27" s="288"/>
      <c r="P27" s="290"/>
      <c r="Q27" s="57">
        <v>4132</v>
      </c>
      <c r="R27" s="58">
        <v>0</v>
      </c>
      <c r="S27" s="58">
        <v>0</v>
      </c>
      <c r="T27" s="59">
        <v>0</v>
      </c>
      <c r="U27" s="58">
        <v>0</v>
      </c>
      <c r="V27" s="57">
        <v>0</v>
      </c>
      <c r="W27" s="59">
        <v>0</v>
      </c>
      <c r="X27" s="60">
        <v>0</v>
      </c>
      <c r="Y27" s="48" t="s">
        <v>8</v>
      </c>
    </row>
    <row r="28" spans="1:25" s="2" customFormat="1" ht="27" customHeight="1">
      <c r="A28" s="279">
        <v>11</v>
      </c>
      <c r="B28" s="332" t="s">
        <v>330</v>
      </c>
      <c r="C28" s="433" t="s">
        <v>321</v>
      </c>
      <c r="D28" s="435" t="s">
        <v>142</v>
      </c>
      <c r="E28" s="293">
        <v>36205</v>
      </c>
      <c r="F28" s="289">
        <v>36205</v>
      </c>
      <c r="G28" s="293">
        <v>10657</v>
      </c>
      <c r="H28" s="295">
        <v>10657</v>
      </c>
      <c r="I28" s="295">
        <v>10650</v>
      </c>
      <c r="J28" s="295">
        <v>0</v>
      </c>
      <c r="K28" s="295">
        <v>0</v>
      </c>
      <c r="L28" s="295">
        <v>7</v>
      </c>
      <c r="M28" s="346">
        <v>15596</v>
      </c>
      <c r="N28" s="285">
        <v>0</v>
      </c>
      <c r="O28" s="287">
        <f>+(+E28+G28)-(M28+N28)-1</f>
        <v>31265</v>
      </c>
      <c r="P28" s="289">
        <v>31265</v>
      </c>
      <c r="Q28" s="25">
        <v>3</v>
      </c>
      <c r="R28" s="26">
        <v>0</v>
      </c>
      <c r="S28" s="26">
        <v>0</v>
      </c>
      <c r="T28" s="27">
        <v>0</v>
      </c>
      <c r="U28" s="26">
        <v>0</v>
      </c>
      <c r="V28" s="25">
        <v>0</v>
      </c>
      <c r="W28" s="27">
        <v>0</v>
      </c>
      <c r="X28" s="28">
        <v>0</v>
      </c>
      <c r="Y28" s="47" t="s">
        <v>11</v>
      </c>
    </row>
    <row r="29" spans="1:25" s="2" customFormat="1" ht="27" customHeight="1" thickBot="1">
      <c r="A29" s="280"/>
      <c r="B29" s="333"/>
      <c r="C29" s="434"/>
      <c r="D29" s="436"/>
      <c r="E29" s="294"/>
      <c r="F29" s="290"/>
      <c r="G29" s="294"/>
      <c r="H29" s="296"/>
      <c r="I29" s="355"/>
      <c r="J29" s="355"/>
      <c r="K29" s="355"/>
      <c r="L29" s="355"/>
      <c r="M29" s="347"/>
      <c r="N29" s="286"/>
      <c r="O29" s="288"/>
      <c r="P29" s="290"/>
      <c r="Q29" s="57">
        <v>10650</v>
      </c>
      <c r="R29" s="58">
        <v>0</v>
      </c>
      <c r="S29" s="58">
        <v>0</v>
      </c>
      <c r="T29" s="59">
        <v>0</v>
      </c>
      <c r="U29" s="58">
        <v>0</v>
      </c>
      <c r="V29" s="57">
        <v>0</v>
      </c>
      <c r="W29" s="59">
        <v>0</v>
      </c>
      <c r="X29" s="60">
        <v>0</v>
      </c>
      <c r="Y29" s="48" t="s">
        <v>8</v>
      </c>
    </row>
    <row r="30" spans="1:25" s="2" customFormat="1" ht="27" customHeight="1">
      <c r="A30" s="279">
        <v>12</v>
      </c>
      <c r="B30" s="332" t="s">
        <v>331</v>
      </c>
      <c r="C30" s="433" t="s">
        <v>321</v>
      </c>
      <c r="D30" s="435" t="s">
        <v>142</v>
      </c>
      <c r="E30" s="293">
        <v>42935</v>
      </c>
      <c r="F30" s="289">
        <v>42935</v>
      </c>
      <c r="G30" s="293">
        <v>20</v>
      </c>
      <c r="H30" s="295">
        <v>20</v>
      </c>
      <c r="I30" s="295">
        <v>0</v>
      </c>
      <c r="J30" s="295">
        <v>0</v>
      </c>
      <c r="K30" s="295">
        <v>0</v>
      </c>
      <c r="L30" s="295">
        <v>20</v>
      </c>
      <c r="M30" s="346">
        <v>13855</v>
      </c>
      <c r="N30" s="285">
        <v>0</v>
      </c>
      <c r="O30" s="287">
        <f>+(+E30+G30)-(M30+N30)-1</f>
        <v>29099</v>
      </c>
      <c r="P30" s="289">
        <v>29099</v>
      </c>
      <c r="Q30" s="25">
        <v>0</v>
      </c>
      <c r="R30" s="26">
        <v>0</v>
      </c>
      <c r="S30" s="26">
        <v>0</v>
      </c>
      <c r="T30" s="27">
        <v>0</v>
      </c>
      <c r="U30" s="26">
        <v>0</v>
      </c>
      <c r="V30" s="25">
        <v>0</v>
      </c>
      <c r="W30" s="27">
        <v>0</v>
      </c>
      <c r="X30" s="28">
        <v>0</v>
      </c>
      <c r="Y30" s="47" t="s">
        <v>11</v>
      </c>
    </row>
    <row r="31" spans="1:25" s="2" customFormat="1" ht="27" customHeight="1" thickBot="1">
      <c r="A31" s="280"/>
      <c r="B31" s="333"/>
      <c r="C31" s="434"/>
      <c r="D31" s="436"/>
      <c r="E31" s="294"/>
      <c r="F31" s="290"/>
      <c r="G31" s="294"/>
      <c r="H31" s="296"/>
      <c r="I31" s="355"/>
      <c r="J31" s="355"/>
      <c r="K31" s="355"/>
      <c r="L31" s="355"/>
      <c r="M31" s="347"/>
      <c r="N31" s="286"/>
      <c r="O31" s="288"/>
      <c r="P31" s="290"/>
      <c r="Q31" s="57">
        <v>0</v>
      </c>
      <c r="R31" s="58">
        <v>0</v>
      </c>
      <c r="S31" s="58">
        <v>0</v>
      </c>
      <c r="T31" s="59">
        <v>0</v>
      </c>
      <c r="U31" s="58">
        <v>0</v>
      </c>
      <c r="V31" s="57">
        <v>0</v>
      </c>
      <c r="W31" s="59">
        <v>0</v>
      </c>
      <c r="X31" s="60">
        <v>0</v>
      </c>
      <c r="Y31" s="48" t="s">
        <v>8</v>
      </c>
    </row>
    <row r="32" spans="1:25" s="2" customFormat="1" ht="27" customHeight="1">
      <c r="A32" s="279">
        <v>13</v>
      </c>
      <c r="B32" s="332" t="s">
        <v>332</v>
      </c>
      <c r="C32" s="433" t="s">
        <v>321</v>
      </c>
      <c r="D32" s="435" t="s">
        <v>142</v>
      </c>
      <c r="E32" s="293">
        <v>43347</v>
      </c>
      <c r="F32" s="289">
        <v>43347</v>
      </c>
      <c r="G32" s="293">
        <v>4024</v>
      </c>
      <c r="H32" s="295">
        <v>4024</v>
      </c>
      <c r="I32" s="295">
        <v>4024</v>
      </c>
      <c r="J32" s="295">
        <v>0</v>
      </c>
      <c r="K32" s="295">
        <v>0</v>
      </c>
      <c r="L32" s="295">
        <v>0</v>
      </c>
      <c r="M32" s="346">
        <v>19867</v>
      </c>
      <c r="N32" s="285">
        <v>0</v>
      </c>
      <c r="O32" s="287">
        <f>+(+E32+G32)-(M32+N32)-1</f>
        <v>27503</v>
      </c>
      <c r="P32" s="289">
        <v>27503</v>
      </c>
      <c r="Q32" s="25">
        <v>3</v>
      </c>
      <c r="R32" s="26">
        <v>0</v>
      </c>
      <c r="S32" s="26">
        <v>0</v>
      </c>
      <c r="T32" s="27">
        <v>0</v>
      </c>
      <c r="U32" s="26">
        <v>0</v>
      </c>
      <c r="V32" s="25">
        <v>0</v>
      </c>
      <c r="W32" s="27">
        <v>0</v>
      </c>
      <c r="X32" s="28">
        <v>0</v>
      </c>
      <c r="Y32" s="47" t="s">
        <v>11</v>
      </c>
    </row>
    <row r="33" spans="1:25" s="2" customFormat="1" ht="27" customHeight="1" thickBot="1">
      <c r="A33" s="280"/>
      <c r="B33" s="333"/>
      <c r="C33" s="434"/>
      <c r="D33" s="436"/>
      <c r="E33" s="294"/>
      <c r="F33" s="290"/>
      <c r="G33" s="294"/>
      <c r="H33" s="296"/>
      <c r="I33" s="355"/>
      <c r="J33" s="355"/>
      <c r="K33" s="355"/>
      <c r="L33" s="355"/>
      <c r="M33" s="347"/>
      <c r="N33" s="286"/>
      <c r="O33" s="288"/>
      <c r="P33" s="290"/>
      <c r="Q33" s="57">
        <v>4024</v>
      </c>
      <c r="R33" s="58">
        <v>0</v>
      </c>
      <c r="S33" s="58">
        <v>0</v>
      </c>
      <c r="T33" s="59">
        <v>0</v>
      </c>
      <c r="U33" s="58">
        <v>0</v>
      </c>
      <c r="V33" s="57">
        <v>0</v>
      </c>
      <c r="W33" s="59">
        <v>0</v>
      </c>
      <c r="X33" s="60">
        <v>0</v>
      </c>
      <c r="Y33" s="48" t="s">
        <v>8</v>
      </c>
    </row>
    <row r="34" spans="1:25" s="2" customFormat="1" ht="27" customHeight="1">
      <c r="A34" s="279">
        <v>14</v>
      </c>
      <c r="B34" s="332" t="s">
        <v>333</v>
      </c>
      <c r="C34" s="433" t="s">
        <v>321</v>
      </c>
      <c r="D34" s="435" t="s">
        <v>142</v>
      </c>
      <c r="E34" s="293">
        <v>34592</v>
      </c>
      <c r="F34" s="289">
        <v>34592</v>
      </c>
      <c r="G34" s="293">
        <v>97</v>
      </c>
      <c r="H34" s="295">
        <v>97</v>
      </c>
      <c r="I34" s="295">
        <v>93</v>
      </c>
      <c r="J34" s="295">
        <v>0</v>
      </c>
      <c r="K34" s="295">
        <v>0</v>
      </c>
      <c r="L34" s="295">
        <v>4</v>
      </c>
      <c r="M34" s="346">
        <v>8607</v>
      </c>
      <c r="N34" s="285">
        <v>0</v>
      </c>
      <c r="O34" s="287">
        <f>+(+E34+G34)-(M34+N34)-1</f>
        <v>26081</v>
      </c>
      <c r="P34" s="289">
        <v>26081</v>
      </c>
      <c r="Q34" s="25">
        <v>2</v>
      </c>
      <c r="R34" s="26">
        <v>0</v>
      </c>
      <c r="S34" s="26">
        <v>0</v>
      </c>
      <c r="T34" s="27">
        <v>0</v>
      </c>
      <c r="U34" s="26">
        <v>0</v>
      </c>
      <c r="V34" s="25">
        <v>0</v>
      </c>
      <c r="W34" s="27">
        <v>0</v>
      </c>
      <c r="X34" s="28">
        <v>0</v>
      </c>
      <c r="Y34" s="47" t="s">
        <v>11</v>
      </c>
    </row>
    <row r="35" spans="1:25" s="2" customFormat="1" ht="27" customHeight="1" thickBot="1">
      <c r="A35" s="280"/>
      <c r="B35" s="333"/>
      <c r="C35" s="434"/>
      <c r="D35" s="436"/>
      <c r="E35" s="294"/>
      <c r="F35" s="290"/>
      <c r="G35" s="294"/>
      <c r="H35" s="296"/>
      <c r="I35" s="355"/>
      <c r="J35" s="355"/>
      <c r="K35" s="355"/>
      <c r="L35" s="355"/>
      <c r="M35" s="347"/>
      <c r="N35" s="286"/>
      <c r="O35" s="288"/>
      <c r="P35" s="290"/>
      <c r="Q35" s="57">
        <v>93</v>
      </c>
      <c r="R35" s="58">
        <v>0</v>
      </c>
      <c r="S35" s="58">
        <v>0</v>
      </c>
      <c r="T35" s="59">
        <v>0</v>
      </c>
      <c r="U35" s="58">
        <v>0</v>
      </c>
      <c r="V35" s="57">
        <v>0</v>
      </c>
      <c r="W35" s="59">
        <v>0</v>
      </c>
      <c r="X35" s="60">
        <v>0</v>
      </c>
      <c r="Y35" s="48" t="s">
        <v>8</v>
      </c>
    </row>
    <row r="36" spans="1:25" s="2" customFormat="1" ht="27" customHeight="1">
      <c r="A36" s="279">
        <v>15</v>
      </c>
      <c r="B36" s="332" t="s">
        <v>334</v>
      </c>
      <c r="C36" s="433" t="s">
        <v>321</v>
      </c>
      <c r="D36" s="435" t="s">
        <v>142</v>
      </c>
      <c r="E36" s="293">
        <v>21676</v>
      </c>
      <c r="F36" s="289">
        <v>21676</v>
      </c>
      <c r="G36" s="293">
        <v>464</v>
      </c>
      <c r="H36" s="295">
        <v>464</v>
      </c>
      <c r="I36" s="295">
        <v>463</v>
      </c>
      <c r="J36" s="295">
        <v>0</v>
      </c>
      <c r="K36" s="295">
        <v>0</v>
      </c>
      <c r="L36" s="295">
        <v>1</v>
      </c>
      <c r="M36" s="346">
        <v>2344</v>
      </c>
      <c r="N36" s="285">
        <v>0</v>
      </c>
      <c r="O36" s="287">
        <f>+(+E36+G36)-(M36+N36)</f>
        <v>19796</v>
      </c>
      <c r="P36" s="289">
        <v>19796</v>
      </c>
      <c r="Q36" s="25">
        <v>2</v>
      </c>
      <c r="R36" s="26">
        <v>0</v>
      </c>
      <c r="S36" s="26">
        <v>0</v>
      </c>
      <c r="T36" s="27">
        <v>0</v>
      </c>
      <c r="U36" s="26">
        <v>0</v>
      </c>
      <c r="V36" s="25">
        <v>0</v>
      </c>
      <c r="W36" s="27">
        <v>0</v>
      </c>
      <c r="X36" s="28">
        <v>0</v>
      </c>
      <c r="Y36" s="47" t="s">
        <v>11</v>
      </c>
    </row>
    <row r="37" spans="1:25" s="2" customFormat="1" ht="27" customHeight="1" thickBot="1">
      <c r="A37" s="280"/>
      <c r="B37" s="333"/>
      <c r="C37" s="434"/>
      <c r="D37" s="436"/>
      <c r="E37" s="294"/>
      <c r="F37" s="290"/>
      <c r="G37" s="294"/>
      <c r="H37" s="296"/>
      <c r="I37" s="355"/>
      <c r="J37" s="355"/>
      <c r="K37" s="355"/>
      <c r="L37" s="355"/>
      <c r="M37" s="347"/>
      <c r="N37" s="286"/>
      <c r="O37" s="288"/>
      <c r="P37" s="290"/>
      <c r="Q37" s="57">
        <v>463</v>
      </c>
      <c r="R37" s="58">
        <v>0</v>
      </c>
      <c r="S37" s="58">
        <v>0</v>
      </c>
      <c r="T37" s="59">
        <v>0</v>
      </c>
      <c r="U37" s="58">
        <v>0</v>
      </c>
      <c r="V37" s="57">
        <v>0</v>
      </c>
      <c r="W37" s="59">
        <v>0</v>
      </c>
      <c r="X37" s="60">
        <v>0</v>
      </c>
      <c r="Y37" s="48" t="s">
        <v>8</v>
      </c>
    </row>
    <row r="38" spans="1:25" s="2" customFormat="1" ht="27" customHeight="1">
      <c r="A38" s="279">
        <v>16</v>
      </c>
      <c r="B38" s="332" t="s">
        <v>335</v>
      </c>
      <c r="C38" s="433" t="s">
        <v>321</v>
      </c>
      <c r="D38" s="435" t="s">
        <v>142</v>
      </c>
      <c r="E38" s="293">
        <v>20440</v>
      </c>
      <c r="F38" s="289">
        <v>20440</v>
      </c>
      <c r="G38" s="293">
        <v>0.002</v>
      </c>
      <c r="H38" s="295">
        <v>0.002</v>
      </c>
      <c r="I38" s="295">
        <v>0</v>
      </c>
      <c r="J38" s="295">
        <v>0</v>
      </c>
      <c r="K38" s="295">
        <v>0</v>
      </c>
      <c r="L38" s="295">
        <v>0.2</v>
      </c>
      <c r="M38" s="346">
        <v>2421</v>
      </c>
      <c r="N38" s="285">
        <v>0</v>
      </c>
      <c r="O38" s="287">
        <f>+(+E38+G38)-(M38+N38)-1</f>
        <v>18018.002</v>
      </c>
      <c r="P38" s="289">
        <v>18018</v>
      </c>
      <c r="Q38" s="25">
        <v>0</v>
      </c>
      <c r="R38" s="26">
        <v>0</v>
      </c>
      <c r="S38" s="26">
        <v>0</v>
      </c>
      <c r="T38" s="27">
        <v>0</v>
      </c>
      <c r="U38" s="26">
        <v>0</v>
      </c>
      <c r="V38" s="25">
        <v>0</v>
      </c>
      <c r="W38" s="27">
        <v>0</v>
      </c>
      <c r="X38" s="28">
        <v>0</v>
      </c>
      <c r="Y38" s="47" t="s">
        <v>11</v>
      </c>
    </row>
    <row r="39" spans="1:25" s="2" customFormat="1" ht="27" customHeight="1" thickBot="1">
      <c r="A39" s="280"/>
      <c r="B39" s="333"/>
      <c r="C39" s="434"/>
      <c r="D39" s="436"/>
      <c r="E39" s="294"/>
      <c r="F39" s="290"/>
      <c r="G39" s="294"/>
      <c r="H39" s="296"/>
      <c r="I39" s="355"/>
      <c r="J39" s="355"/>
      <c r="K39" s="355"/>
      <c r="L39" s="355"/>
      <c r="M39" s="347"/>
      <c r="N39" s="286"/>
      <c r="O39" s="288"/>
      <c r="P39" s="290"/>
      <c r="Q39" s="57">
        <v>0</v>
      </c>
      <c r="R39" s="58">
        <v>0</v>
      </c>
      <c r="S39" s="58">
        <v>0</v>
      </c>
      <c r="T39" s="59">
        <v>0</v>
      </c>
      <c r="U39" s="58">
        <v>0</v>
      </c>
      <c r="V39" s="57">
        <v>0</v>
      </c>
      <c r="W39" s="59">
        <v>0</v>
      </c>
      <c r="X39" s="60">
        <v>0</v>
      </c>
      <c r="Y39" s="48" t="s">
        <v>8</v>
      </c>
    </row>
    <row r="40" spans="1:25" s="2" customFormat="1" ht="27" customHeight="1">
      <c r="A40" s="279">
        <v>17</v>
      </c>
      <c r="B40" s="332" t="s">
        <v>307</v>
      </c>
      <c r="C40" s="433" t="s">
        <v>321</v>
      </c>
      <c r="D40" s="435" t="s">
        <v>142</v>
      </c>
      <c r="E40" s="293">
        <v>27622</v>
      </c>
      <c r="F40" s="289">
        <v>27622</v>
      </c>
      <c r="G40" s="293">
        <v>2702</v>
      </c>
      <c r="H40" s="295">
        <v>2702</v>
      </c>
      <c r="I40" s="295">
        <v>2697</v>
      </c>
      <c r="J40" s="295">
        <v>0</v>
      </c>
      <c r="K40" s="295">
        <v>0</v>
      </c>
      <c r="L40" s="295">
        <v>5</v>
      </c>
      <c r="M40" s="346">
        <v>12667</v>
      </c>
      <c r="N40" s="285">
        <v>0</v>
      </c>
      <c r="O40" s="287">
        <f>+(+E40+G40)-(M40+N40)</f>
        <v>17657</v>
      </c>
      <c r="P40" s="289">
        <v>17657</v>
      </c>
      <c r="Q40" s="25">
        <v>3</v>
      </c>
      <c r="R40" s="26">
        <v>0</v>
      </c>
      <c r="S40" s="26">
        <v>0</v>
      </c>
      <c r="T40" s="27">
        <v>0</v>
      </c>
      <c r="U40" s="26">
        <v>0</v>
      </c>
      <c r="V40" s="25">
        <v>0</v>
      </c>
      <c r="W40" s="27">
        <v>0</v>
      </c>
      <c r="X40" s="28">
        <v>0</v>
      </c>
      <c r="Y40" s="47" t="s">
        <v>11</v>
      </c>
    </row>
    <row r="41" spans="1:25" s="2" customFormat="1" ht="27" customHeight="1" thickBot="1">
      <c r="A41" s="280"/>
      <c r="B41" s="333"/>
      <c r="C41" s="434"/>
      <c r="D41" s="436"/>
      <c r="E41" s="294"/>
      <c r="F41" s="290"/>
      <c r="G41" s="294"/>
      <c r="H41" s="296"/>
      <c r="I41" s="355"/>
      <c r="J41" s="355"/>
      <c r="K41" s="355"/>
      <c r="L41" s="355"/>
      <c r="M41" s="347"/>
      <c r="N41" s="286"/>
      <c r="O41" s="288"/>
      <c r="P41" s="290"/>
      <c r="Q41" s="57">
        <v>2697</v>
      </c>
      <c r="R41" s="58">
        <v>0</v>
      </c>
      <c r="S41" s="58">
        <v>0</v>
      </c>
      <c r="T41" s="59">
        <v>0</v>
      </c>
      <c r="U41" s="58">
        <v>0</v>
      </c>
      <c r="V41" s="57">
        <v>0</v>
      </c>
      <c r="W41" s="59">
        <v>0</v>
      </c>
      <c r="X41" s="60">
        <v>0</v>
      </c>
      <c r="Y41" s="48" t="s">
        <v>8</v>
      </c>
    </row>
    <row r="42" spans="1:25" s="2" customFormat="1" ht="27" customHeight="1">
      <c r="A42" s="279">
        <v>18</v>
      </c>
      <c r="B42" s="332" t="s">
        <v>336</v>
      </c>
      <c r="C42" s="433" t="s">
        <v>321</v>
      </c>
      <c r="D42" s="435" t="s">
        <v>142</v>
      </c>
      <c r="E42" s="293">
        <v>23142</v>
      </c>
      <c r="F42" s="289">
        <v>23142</v>
      </c>
      <c r="G42" s="293">
        <v>6678</v>
      </c>
      <c r="H42" s="295">
        <v>6678</v>
      </c>
      <c r="I42" s="295">
        <v>6675</v>
      </c>
      <c r="J42" s="295">
        <v>0</v>
      </c>
      <c r="K42" s="295">
        <v>0</v>
      </c>
      <c r="L42" s="295">
        <v>3</v>
      </c>
      <c r="M42" s="346">
        <v>12316</v>
      </c>
      <c r="N42" s="285">
        <v>0</v>
      </c>
      <c r="O42" s="287">
        <f>+(+E42+G42)-(M42+N42)</f>
        <v>17504</v>
      </c>
      <c r="P42" s="289">
        <v>17504</v>
      </c>
      <c r="Q42" s="25">
        <v>3</v>
      </c>
      <c r="R42" s="26">
        <v>0</v>
      </c>
      <c r="S42" s="26">
        <v>0</v>
      </c>
      <c r="T42" s="27">
        <v>0</v>
      </c>
      <c r="U42" s="26">
        <v>0</v>
      </c>
      <c r="V42" s="25">
        <v>0</v>
      </c>
      <c r="W42" s="27">
        <v>0</v>
      </c>
      <c r="X42" s="28">
        <v>0</v>
      </c>
      <c r="Y42" s="47" t="s">
        <v>11</v>
      </c>
    </row>
    <row r="43" spans="1:25" s="2" customFormat="1" ht="27" customHeight="1" thickBot="1">
      <c r="A43" s="280"/>
      <c r="B43" s="333"/>
      <c r="C43" s="434"/>
      <c r="D43" s="436"/>
      <c r="E43" s="294"/>
      <c r="F43" s="290"/>
      <c r="G43" s="294"/>
      <c r="H43" s="296"/>
      <c r="I43" s="355"/>
      <c r="J43" s="355"/>
      <c r="K43" s="355"/>
      <c r="L43" s="355"/>
      <c r="M43" s="347"/>
      <c r="N43" s="286"/>
      <c r="O43" s="288"/>
      <c r="P43" s="290"/>
      <c r="Q43" s="57">
        <v>6675</v>
      </c>
      <c r="R43" s="58">
        <v>0</v>
      </c>
      <c r="S43" s="58">
        <v>0</v>
      </c>
      <c r="T43" s="59">
        <v>0</v>
      </c>
      <c r="U43" s="58">
        <v>0</v>
      </c>
      <c r="V43" s="57">
        <v>0</v>
      </c>
      <c r="W43" s="59">
        <v>0</v>
      </c>
      <c r="X43" s="60">
        <v>0</v>
      </c>
      <c r="Y43" s="48" t="s">
        <v>8</v>
      </c>
    </row>
    <row r="44" spans="1:25" s="2" customFormat="1" ht="27" customHeight="1">
      <c r="A44" s="279">
        <v>19</v>
      </c>
      <c r="B44" s="332" t="s">
        <v>337</v>
      </c>
      <c r="C44" s="433" t="s">
        <v>321</v>
      </c>
      <c r="D44" s="435" t="s">
        <v>142</v>
      </c>
      <c r="E44" s="293">
        <v>21074</v>
      </c>
      <c r="F44" s="289">
        <v>21074</v>
      </c>
      <c r="G44" s="293">
        <v>2538</v>
      </c>
      <c r="H44" s="293">
        <v>2538</v>
      </c>
      <c r="I44" s="295">
        <v>2538</v>
      </c>
      <c r="J44" s="295">
        <v>0</v>
      </c>
      <c r="K44" s="295">
        <v>0</v>
      </c>
      <c r="L44" s="295">
        <v>0.4</v>
      </c>
      <c r="M44" s="346">
        <v>7905</v>
      </c>
      <c r="N44" s="285">
        <v>0</v>
      </c>
      <c r="O44" s="287">
        <f>+(+E44+G44)-(M44+N44)+1</f>
        <v>15708</v>
      </c>
      <c r="P44" s="289">
        <v>15708</v>
      </c>
      <c r="Q44" s="25">
        <v>2</v>
      </c>
      <c r="R44" s="26">
        <v>0</v>
      </c>
      <c r="S44" s="26">
        <v>0</v>
      </c>
      <c r="T44" s="27">
        <v>0</v>
      </c>
      <c r="U44" s="26">
        <v>0</v>
      </c>
      <c r="V44" s="25">
        <v>0</v>
      </c>
      <c r="W44" s="27">
        <v>0</v>
      </c>
      <c r="X44" s="28">
        <v>0</v>
      </c>
      <c r="Y44" s="47" t="s">
        <v>11</v>
      </c>
    </row>
    <row r="45" spans="1:25" s="2" customFormat="1" ht="27" customHeight="1" thickBot="1">
      <c r="A45" s="280"/>
      <c r="B45" s="333"/>
      <c r="C45" s="434"/>
      <c r="D45" s="436"/>
      <c r="E45" s="294"/>
      <c r="F45" s="290"/>
      <c r="G45" s="294"/>
      <c r="H45" s="294"/>
      <c r="I45" s="355"/>
      <c r="J45" s="355"/>
      <c r="K45" s="355"/>
      <c r="L45" s="355"/>
      <c r="M45" s="347"/>
      <c r="N45" s="286"/>
      <c r="O45" s="288"/>
      <c r="P45" s="290"/>
      <c r="Q45" s="57">
        <v>2538</v>
      </c>
      <c r="R45" s="58">
        <v>0</v>
      </c>
      <c r="S45" s="58">
        <v>0</v>
      </c>
      <c r="T45" s="59">
        <v>0</v>
      </c>
      <c r="U45" s="58">
        <v>0</v>
      </c>
      <c r="V45" s="57">
        <v>0</v>
      </c>
      <c r="W45" s="59">
        <v>0</v>
      </c>
      <c r="X45" s="60">
        <v>0</v>
      </c>
      <c r="Y45" s="48" t="s">
        <v>8</v>
      </c>
    </row>
    <row r="46" spans="1:25" s="2" customFormat="1" ht="27" customHeight="1">
      <c r="A46" s="279">
        <v>20</v>
      </c>
      <c r="B46" s="332" t="s">
        <v>338</v>
      </c>
      <c r="C46" s="433" t="s">
        <v>321</v>
      </c>
      <c r="D46" s="435" t="s">
        <v>142</v>
      </c>
      <c r="E46" s="293">
        <v>19625</v>
      </c>
      <c r="F46" s="289">
        <v>19625</v>
      </c>
      <c r="G46" s="293">
        <v>50</v>
      </c>
      <c r="H46" s="293">
        <v>50</v>
      </c>
      <c r="I46" s="295">
        <v>47</v>
      </c>
      <c r="J46" s="295">
        <v>0</v>
      </c>
      <c r="K46" s="295">
        <v>0</v>
      </c>
      <c r="L46" s="295">
        <v>2</v>
      </c>
      <c r="M46" s="346">
        <v>7214</v>
      </c>
      <c r="N46" s="285">
        <v>0</v>
      </c>
      <c r="O46" s="287">
        <f>+(+E46+G46)-(M46+N46)-1</f>
        <v>12460</v>
      </c>
      <c r="P46" s="289">
        <v>12460</v>
      </c>
      <c r="Q46" s="25">
        <v>2</v>
      </c>
      <c r="R46" s="26">
        <v>0</v>
      </c>
      <c r="S46" s="26">
        <v>0</v>
      </c>
      <c r="T46" s="27">
        <v>0</v>
      </c>
      <c r="U46" s="26">
        <v>0</v>
      </c>
      <c r="V46" s="25">
        <v>0</v>
      </c>
      <c r="W46" s="27">
        <v>0</v>
      </c>
      <c r="X46" s="28">
        <v>0</v>
      </c>
      <c r="Y46" s="47" t="s">
        <v>11</v>
      </c>
    </row>
    <row r="47" spans="1:25" s="2" customFormat="1" ht="27" customHeight="1" thickBot="1">
      <c r="A47" s="280"/>
      <c r="B47" s="333"/>
      <c r="C47" s="434"/>
      <c r="D47" s="436"/>
      <c r="E47" s="294"/>
      <c r="F47" s="290"/>
      <c r="G47" s="294"/>
      <c r="H47" s="294"/>
      <c r="I47" s="355"/>
      <c r="J47" s="355"/>
      <c r="K47" s="355"/>
      <c r="L47" s="355"/>
      <c r="M47" s="347"/>
      <c r="N47" s="286"/>
      <c r="O47" s="288"/>
      <c r="P47" s="290"/>
      <c r="Q47" s="57">
        <v>47</v>
      </c>
      <c r="R47" s="58">
        <v>0</v>
      </c>
      <c r="S47" s="58">
        <v>0</v>
      </c>
      <c r="T47" s="59">
        <v>0</v>
      </c>
      <c r="U47" s="58">
        <v>0</v>
      </c>
      <c r="V47" s="57">
        <v>0</v>
      </c>
      <c r="W47" s="59">
        <v>0</v>
      </c>
      <c r="X47" s="60">
        <v>0</v>
      </c>
      <c r="Y47" s="48" t="s">
        <v>8</v>
      </c>
    </row>
    <row r="48" spans="1:25" s="2" customFormat="1" ht="27" customHeight="1">
      <c r="A48" s="279">
        <v>21</v>
      </c>
      <c r="B48" s="332" t="s">
        <v>339</v>
      </c>
      <c r="C48" s="433" t="s">
        <v>321</v>
      </c>
      <c r="D48" s="435" t="s">
        <v>142</v>
      </c>
      <c r="E48" s="293">
        <v>13617</v>
      </c>
      <c r="F48" s="289">
        <v>13617</v>
      </c>
      <c r="G48" s="293">
        <v>1858</v>
      </c>
      <c r="H48" s="293">
        <v>1858</v>
      </c>
      <c r="I48" s="295">
        <v>1854</v>
      </c>
      <c r="J48" s="295">
        <v>0</v>
      </c>
      <c r="K48" s="295">
        <v>0</v>
      </c>
      <c r="L48" s="295">
        <v>4</v>
      </c>
      <c r="M48" s="346">
        <v>3021</v>
      </c>
      <c r="N48" s="285">
        <v>0</v>
      </c>
      <c r="O48" s="287">
        <f>+(+E48+G48)-(M48+N48)-1</f>
        <v>12453</v>
      </c>
      <c r="P48" s="289">
        <v>12453</v>
      </c>
      <c r="Q48" s="25">
        <v>1</v>
      </c>
      <c r="R48" s="26">
        <v>0</v>
      </c>
      <c r="S48" s="26">
        <v>0</v>
      </c>
      <c r="T48" s="27">
        <v>0</v>
      </c>
      <c r="U48" s="26">
        <v>0</v>
      </c>
      <c r="V48" s="25">
        <v>0</v>
      </c>
      <c r="W48" s="27">
        <v>0</v>
      </c>
      <c r="X48" s="28">
        <v>0</v>
      </c>
      <c r="Y48" s="47" t="s">
        <v>11</v>
      </c>
    </row>
    <row r="49" spans="1:25" s="2" customFormat="1" ht="27" customHeight="1" thickBot="1">
      <c r="A49" s="280"/>
      <c r="B49" s="333"/>
      <c r="C49" s="434"/>
      <c r="D49" s="436"/>
      <c r="E49" s="294"/>
      <c r="F49" s="290"/>
      <c r="G49" s="294"/>
      <c r="H49" s="294"/>
      <c r="I49" s="355"/>
      <c r="J49" s="355"/>
      <c r="K49" s="355"/>
      <c r="L49" s="355"/>
      <c r="M49" s="347"/>
      <c r="N49" s="286"/>
      <c r="O49" s="288"/>
      <c r="P49" s="290"/>
      <c r="Q49" s="57">
        <v>1854</v>
      </c>
      <c r="R49" s="58">
        <v>0</v>
      </c>
      <c r="S49" s="58">
        <v>0</v>
      </c>
      <c r="T49" s="59">
        <v>0</v>
      </c>
      <c r="U49" s="58">
        <v>0</v>
      </c>
      <c r="V49" s="57">
        <v>0</v>
      </c>
      <c r="W49" s="59">
        <v>0</v>
      </c>
      <c r="X49" s="60">
        <v>0</v>
      </c>
      <c r="Y49" s="48" t="s">
        <v>8</v>
      </c>
    </row>
    <row r="50" spans="1:25" s="2" customFormat="1" ht="27" customHeight="1">
      <c r="A50" s="279">
        <v>22</v>
      </c>
      <c r="B50" s="332" t="s">
        <v>340</v>
      </c>
      <c r="C50" s="433" t="s">
        <v>321</v>
      </c>
      <c r="D50" s="435" t="s">
        <v>142</v>
      </c>
      <c r="E50" s="293">
        <v>17078</v>
      </c>
      <c r="F50" s="289">
        <v>17078</v>
      </c>
      <c r="G50" s="293">
        <v>50</v>
      </c>
      <c r="H50" s="293">
        <v>50</v>
      </c>
      <c r="I50" s="295">
        <v>41</v>
      </c>
      <c r="J50" s="295">
        <v>0</v>
      </c>
      <c r="K50" s="295">
        <v>0</v>
      </c>
      <c r="L50" s="295">
        <v>9</v>
      </c>
      <c r="M50" s="346">
        <v>5034</v>
      </c>
      <c r="N50" s="285">
        <v>0</v>
      </c>
      <c r="O50" s="287">
        <f>+(+E50+G50)-(M50+N50)-1</f>
        <v>12093</v>
      </c>
      <c r="P50" s="289">
        <v>12093</v>
      </c>
      <c r="Q50" s="25">
        <v>1</v>
      </c>
      <c r="R50" s="26">
        <v>0</v>
      </c>
      <c r="S50" s="26">
        <v>0</v>
      </c>
      <c r="T50" s="27">
        <v>0</v>
      </c>
      <c r="U50" s="26">
        <v>0</v>
      </c>
      <c r="V50" s="25">
        <v>0</v>
      </c>
      <c r="W50" s="27">
        <v>0</v>
      </c>
      <c r="X50" s="28">
        <v>0</v>
      </c>
      <c r="Y50" s="47" t="s">
        <v>11</v>
      </c>
    </row>
    <row r="51" spans="1:25" s="2" customFormat="1" ht="27" customHeight="1" thickBot="1">
      <c r="A51" s="280"/>
      <c r="B51" s="333"/>
      <c r="C51" s="434"/>
      <c r="D51" s="436"/>
      <c r="E51" s="294"/>
      <c r="F51" s="290"/>
      <c r="G51" s="294"/>
      <c r="H51" s="294"/>
      <c r="I51" s="355"/>
      <c r="J51" s="355"/>
      <c r="K51" s="355"/>
      <c r="L51" s="355"/>
      <c r="M51" s="347"/>
      <c r="N51" s="286"/>
      <c r="O51" s="288"/>
      <c r="P51" s="290"/>
      <c r="Q51" s="57">
        <v>41</v>
      </c>
      <c r="R51" s="58">
        <v>0</v>
      </c>
      <c r="S51" s="58">
        <v>0</v>
      </c>
      <c r="T51" s="59">
        <v>0</v>
      </c>
      <c r="U51" s="58">
        <v>0</v>
      </c>
      <c r="V51" s="57">
        <v>0</v>
      </c>
      <c r="W51" s="59">
        <v>0</v>
      </c>
      <c r="X51" s="60">
        <v>0</v>
      </c>
      <c r="Y51" s="48" t="s">
        <v>8</v>
      </c>
    </row>
    <row r="52" spans="1:25" s="2" customFormat="1" ht="27" customHeight="1">
      <c r="A52" s="279">
        <v>23</v>
      </c>
      <c r="B52" s="332" t="s">
        <v>341</v>
      </c>
      <c r="C52" s="433" t="s">
        <v>321</v>
      </c>
      <c r="D52" s="435" t="s">
        <v>142</v>
      </c>
      <c r="E52" s="293">
        <v>12726</v>
      </c>
      <c r="F52" s="289">
        <v>12726</v>
      </c>
      <c r="G52" s="293">
        <v>304</v>
      </c>
      <c r="H52" s="293">
        <v>304</v>
      </c>
      <c r="I52" s="295">
        <v>304</v>
      </c>
      <c r="J52" s="295">
        <v>0</v>
      </c>
      <c r="K52" s="295">
        <v>0</v>
      </c>
      <c r="L52" s="295">
        <v>1</v>
      </c>
      <c r="M52" s="346">
        <v>3125</v>
      </c>
      <c r="N52" s="285">
        <v>5</v>
      </c>
      <c r="O52" s="287">
        <f>+(+E52+G52)-(M52+N52)+1</f>
        <v>9901</v>
      </c>
      <c r="P52" s="289">
        <v>9901</v>
      </c>
      <c r="Q52" s="25">
        <v>1</v>
      </c>
      <c r="R52" s="26">
        <v>0</v>
      </c>
      <c r="S52" s="26">
        <v>0</v>
      </c>
      <c r="T52" s="27">
        <v>0</v>
      </c>
      <c r="U52" s="26">
        <v>0</v>
      </c>
      <c r="V52" s="25">
        <v>0</v>
      </c>
      <c r="W52" s="27">
        <v>0</v>
      </c>
      <c r="X52" s="28">
        <v>0</v>
      </c>
      <c r="Y52" s="47" t="s">
        <v>11</v>
      </c>
    </row>
    <row r="53" spans="1:25" s="2" customFormat="1" ht="27" customHeight="1" thickBot="1">
      <c r="A53" s="280"/>
      <c r="B53" s="333"/>
      <c r="C53" s="434"/>
      <c r="D53" s="436"/>
      <c r="E53" s="294"/>
      <c r="F53" s="290"/>
      <c r="G53" s="294"/>
      <c r="H53" s="294"/>
      <c r="I53" s="355"/>
      <c r="J53" s="355"/>
      <c r="K53" s="355"/>
      <c r="L53" s="355"/>
      <c r="M53" s="347"/>
      <c r="N53" s="286"/>
      <c r="O53" s="288"/>
      <c r="P53" s="290"/>
      <c r="Q53" s="57">
        <v>304</v>
      </c>
      <c r="R53" s="58">
        <v>0</v>
      </c>
      <c r="S53" s="58">
        <v>0</v>
      </c>
      <c r="T53" s="59">
        <v>0</v>
      </c>
      <c r="U53" s="58">
        <v>0</v>
      </c>
      <c r="V53" s="57">
        <v>0</v>
      </c>
      <c r="W53" s="59">
        <v>0</v>
      </c>
      <c r="X53" s="60">
        <v>0</v>
      </c>
      <c r="Y53" s="48" t="s">
        <v>8</v>
      </c>
    </row>
    <row r="54" spans="1:25" s="2" customFormat="1" ht="27" customHeight="1">
      <c r="A54" s="279">
        <v>24</v>
      </c>
      <c r="B54" s="332" t="s">
        <v>342</v>
      </c>
      <c r="C54" s="433" t="s">
        <v>321</v>
      </c>
      <c r="D54" s="435" t="s">
        <v>142</v>
      </c>
      <c r="E54" s="293">
        <v>15275</v>
      </c>
      <c r="F54" s="289">
        <v>15275</v>
      </c>
      <c r="G54" s="293">
        <v>141</v>
      </c>
      <c r="H54" s="293">
        <v>141</v>
      </c>
      <c r="I54" s="295">
        <v>141</v>
      </c>
      <c r="J54" s="295">
        <v>0</v>
      </c>
      <c r="K54" s="295">
        <v>0</v>
      </c>
      <c r="L54" s="295">
        <v>0</v>
      </c>
      <c r="M54" s="346">
        <v>5640</v>
      </c>
      <c r="N54" s="285">
        <v>0</v>
      </c>
      <c r="O54" s="287">
        <f>+(+E54+G54)-(M54+N54)</f>
        <v>9776</v>
      </c>
      <c r="P54" s="289">
        <v>9776</v>
      </c>
      <c r="Q54" s="25">
        <v>3</v>
      </c>
      <c r="R54" s="26">
        <v>0</v>
      </c>
      <c r="S54" s="26">
        <v>0</v>
      </c>
      <c r="T54" s="27">
        <v>0</v>
      </c>
      <c r="U54" s="26">
        <v>0</v>
      </c>
      <c r="V54" s="25">
        <v>0</v>
      </c>
      <c r="W54" s="27">
        <v>0</v>
      </c>
      <c r="X54" s="28">
        <v>0</v>
      </c>
      <c r="Y54" s="47" t="s">
        <v>11</v>
      </c>
    </row>
    <row r="55" spans="1:25" s="2" customFormat="1" ht="27" customHeight="1" thickBot="1">
      <c r="A55" s="280"/>
      <c r="B55" s="333"/>
      <c r="C55" s="434"/>
      <c r="D55" s="436"/>
      <c r="E55" s="294"/>
      <c r="F55" s="290"/>
      <c r="G55" s="294"/>
      <c r="H55" s="294"/>
      <c r="I55" s="355"/>
      <c r="J55" s="355"/>
      <c r="K55" s="355"/>
      <c r="L55" s="355"/>
      <c r="M55" s="347"/>
      <c r="N55" s="286"/>
      <c r="O55" s="288"/>
      <c r="P55" s="290"/>
      <c r="Q55" s="57">
        <v>141</v>
      </c>
      <c r="R55" s="58">
        <v>0</v>
      </c>
      <c r="S55" s="58">
        <v>0</v>
      </c>
      <c r="T55" s="59">
        <v>0</v>
      </c>
      <c r="U55" s="58">
        <v>0</v>
      </c>
      <c r="V55" s="57">
        <v>0</v>
      </c>
      <c r="W55" s="59">
        <v>0</v>
      </c>
      <c r="X55" s="60">
        <v>0</v>
      </c>
      <c r="Y55" s="48" t="s">
        <v>8</v>
      </c>
    </row>
    <row r="56" spans="1:25" s="2" customFormat="1" ht="27" customHeight="1">
      <c r="A56" s="279">
        <v>25</v>
      </c>
      <c r="B56" s="332" t="s">
        <v>343</v>
      </c>
      <c r="C56" s="433" t="s">
        <v>321</v>
      </c>
      <c r="D56" s="435" t="s">
        <v>142</v>
      </c>
      <c r="E56" s="293">
        <v>10696</v>
      </c>
      <c r="F56" s="289">
        <v>10696</v>
      </c>
      <c r="G56" s="293">
        <v>2</v>
      </c>
      <c r="H56" s="293">
        <v>2</v>
      </c>
      <c r="I56" s="295">
        <v>0</v>
      </c>
      <c r="J56" s="295">
        <v>0</v>
      </c>
      <c r="K56" s="295">
        <v>0</v>
      </c>
      <c r="L56" s="295">
        <v>2</v>
      </c>
      <c r="M56" s="346">
        <v>2030</v>
      </c>
      <c r="N56" s="285">
        <v>20</v>
      </c>
      <c r="O56" s="287">
        <f>+(+E56+G56)-(M56+N56)</f>
        <v>8648</v>
      </c>
      <c r="P56" s="289">
        <v>8648</v>
      </c>
      <c r="Q56" s="25">
        <v>0</v>
      </c>
      <c r="R56" s="26">
        <v>0</v>
      </c>
      <c r="S56" s="26">
        <v>0</v>
      </c>
      <c r="T56" s="27">
        <v>0</v>
      </c>
      <c r="U56" s="26">
        <v>0</v>
      </c>
      <c r="V56" s="25">
        <v>0</v>
      </c>
      <c r="W56" s="27">
        <v>0</v>
      </c>
      <c r="X56" s="28">
        <v>0</v>
      </c>
      <c r="Y56" s="47" t="s">
        <v>11</v>
      </c>
    </row>
    <row r="57" spans="1:25" s="2" customFormat="1" ht="27" customHeight="1" thickBot="1">
      <c r="A57" s="280"/>
      <c r="B57" s="333"/>
      <c r="C57" s="434"/>
      <c r="D57" s="436"/>
      <c r="E57" s="294"/>
      <c r="F57" s="290"/>
      <c r="G57" s="294"/>
      <c r="H57" s="294"/>
      <c r="I57" s="355"/>
      <c r="J57" s="355"/>
      <c r="K57" s="355"/>
      <c r="L57" s="355"/>
      <c r="M57" s="347"/>
      <c r="N57" s="286"/>
      <c r="O57" s="288"/>
      <c r="P57" s="290"/>
      <c r="Q57" s="57">
        <v>0</v>
      </c>
      <c r="R57" s="58">
        <v>0</v>
      </c>
      <c r="S57" s="58">
        <v>0</v>
      </c>
      <c r="T57" s="59">
        <v>0</v>
      </c>
      <c r="U57" s="58">
        <v>0</v>
      </c>
      <c r="V57" s="57">
        <v>0</v>
      </c>
      <c r="W57" s="59">
        <v>0</v>
      </c>
      <c r="X57" s="60">
        <v>0</v>
      </c>
      <c r="Y57" s="48" t="s">
        <v>8</v>
      </c>
    </row>
    <row r="58" spans="1:25" s="2" customFormat="1" ht="27" customHeight="1">
      <c r="A58" s="279">
        <v>26</v>
      </c>
      <c r="B58" s="332" t="s">
        <v>344</v>
      </c>
      <c r="C58" s="433" t="s">
        <v>321</v>
      </c>
      <c r="D58" s="435" t="s">
        <v>142</v>
      </c>
      <c r="E58" s="293">
        <v>12166</v>
      </c>
      <c r="F58" s="289">
        <v>12166</v>
      </c>
      <c r="G58" s="293">
        <v>451</v>
      </c>
      <c r="H58" s="293">
        <v>451</v>
      </c>
      <c r="I58" s="295">
        <v>448</v>
      </c>
      <c r="J58" s="295">
        <v>0</v>
      </c>
      <c r="K58" s="295">
        <v>0</v>
      </c>
      <c r="L58" s="295">
        <v>3</v>
      </c>
      <c r="M58" s="346">
        <v>4469</v>
      </c>
      <c r="N58" s="285">
        <v>0</v>
      </c>
      <c r="O58" s="287">
        <f>+(+E58+G58)-(M58+N58)</f>
        <v>8148</v>
      </c>
      <c r="P58" s="289">
        <v>8148</v>
      </c>
      <c r="Q58" s="25">
        <v>3</v>
      </c>
      <c r="R58" s="26">
        <v>0</v>
      </c>
      <c r="S58" s="26">
        <v>0</v>
      </c>
      <c r="T58" s="27">
        <v>0</v>
      </c>
      <c r="U58" s="26">
        <v>0</v>
      </c>
      <c r="V58" s="25">
        <v>0</v>
      </c>
      <c r="W58" s="27">
        <v>0</v>
      </c>
      <c r="X58" s="28">
        <v>0</v>
      </c>
      <c r="Y58" s="47" t="s">
        <v>11</v>
      </c>
    </row>
    <row r="59" spans="1:25" s="2" customFormat="1" ht="27" customHeight="1" thickBot="1">
      <c r="A59" s="280"/>
      <c r="B59" s="333"/>
      <c r="C59" s="434"/>
      <c r="D59" s="436"/>
      <c r="E59" s="294"/>
      <c r="F59" s="290"/>
      <c r="G59" s="294"/>
      <c r="H59" s="294"/>
      <c r="I59" s="355"/>
      <c r="J59" s="355"/>
      <c r="K59" s="355"/>
      <c r="L59" s="355"/>
      <c r="M59" s="347"/>
      <c r="N59" s="286"/>
      <c r="O59" s="288"/>
      <c r="P59" s="290"/>
      <c r="Q59" s="57">
        <v>448</v>
      </c>
      <c r="R59" s="58">
        <v>0</v>
      </c>
      <c r="S59" s="58">
        <v>0</v>
      </c>
      <c r="T59" s="59">
        <v>0</v>
      </c>
      <c r="U59" s="58">
        <v>0</v>
      </c>
      <c r="V59" s="57">
        <v>0</v>
      </c>
      <c r="W59" s="59">
        <v>0</v>
      </c>
      <c r="X59" s="60">
        <v>0</v>
      </c>
      <c r="Y59" s="48" t="s">
        <v>8</v>
      </c>
    </row>
    <row r="60" spans="1:25" s="2" customFormat="1" ht="27" customHeight="1">
      <c r="A60" s="279">
        <v>27</v>
      </c>
      <c r="B60" s="332" t="s">
        <v>345</v>
      </c>
      <c r="C60" s="433" t="s">
        <v>321</v>
      </c>
      <c r="D60" s="435" t="s">
        <v>142</v>
      </c>
      <c r="E60" s="293">
        <v>9061</v>
      </c>
      <c r="F60" s="289">
        <v>9061</v>
      </c>
      <c r="G60" s="293">
        <v>0.02</v>
      </c>
      <c r="H60" s="293">
        <v>0.02</v>
      </c>
      <c r="I60" s="295">
        <v>0</v>
      </c>
      <c r="J60" s="295">
        <v>0</v>
      </c>
      <c r="K60" s="295">
        <v>0</v>
      </c>
      <c r="L60" s="295">
        <v>0.2</v>
      </c>
      <c r="M60" s="346">
        <v>1610</v>
      </c>
      <c r="N60" s="285">
        <v>0</v>
      </c>
      <c r="O60" s="287">
        <f>+(+E60+G60)-(M60+N60)</f>
        <v>7451.02</v>
      </c>
      <c r="P60" s="289">
        <v>7451.02</v>
      </c>
      <c r="Q60" s="25">
        <v>0</v>
      </c>
      <c r="R60" s="26">
        <v>0</v>
      </c>
      <c r="S60" s="26">
        <v>0</v>
      </c>
      <c r="T60" s="27">
        <v>0</v>
      </c>
      <c r="U60" s="26">
        <v>0</v>
      </c>
      <c r="V60" s="25">
        <v>0</v>
      </c>
      <c r="W60" s="27">
        <v>0</v>
      </c>
      <c r="X60" s="28">
        <v>0</v>
      </c>
      <c r="Y60" s="47" t="s">
        <v>11</v>
      </c>
    </row>
    <row r="61" spans="1:25" s="2" customFormat="1" ht="27" customHeight="1" thickBot="1">
      <c r="A61" s="280"/>
      <c r="B61" s="333"/>
      <c r="C61" s="434"/>
      <c r="D61" s="436"/>
      <c r="E61" s="294"/>
      <c r="F61" s="290"/>
      <c r="G61" s="294"/>
      <c r="H61" s="294"/>
      <c r="I61" s="355"/>
      <c r="J61" s="355"/>
      <c r="K61" s="355"/>
      <c r="L61" s="355"/>
      <c r="M61" s="347"/>
      <c r="N61" s="286"/>
      <c r="O61" s="288"/>
      <c r="P61" s="290"/>
      <c r="Q61" s="57">
        <v>0</v>
      </c>
      <c r="R61" s="58">
        <v>0</v>
      </c>
      <c r="S61" s="58">
        <v>0</v>
      </c>
      <c r="T61" s="59">
        <v>0</v>
      </c>
      <c r="U61" s="58">
        <v>0</v>
      </c>
      <c r="V61" s="57">
        <v>0</v>
      </c>
      <c r="W61" s="59">
        <v>0</v>
      </c>
      <c r="X61" s="60">
        <v>0</v>
      </c>
      <c r="Y61" s="48" t="s">
        <v>8</v>
      </c>
    </row>
    <row r="62" spans="1:25" s="2" customFormat="1" ht="27" customHeight="1">
      <c r="A62" s="279">
        <v>28</v>
      </c>
      <c r="B62" s="332" t="s">
        <v>346</v>
      </c>
      <c r="C62" s="433" t="s">
        <v>321</v>
      </c>
      <c r="D62" s="435" t="s">
        <v>142</v>
      </c>
      <c r="E62" s="293">
        <v>6297</v>
      </c>
      <c r="F62" s="289">
        <v>6297</v>
      </c>
      <c r="G62" s="293">
        <v>0</v>
      </c>
      <c r="H62" s="293">
        <v>0</v>
      </c>
      <c r="I62" s="295">
        <v>0</v>
      </c>
      <c r="J62" s="295">
        <v>0</v>
      </c>
      <c r="K62" s="295">
        <v>0</v>
      </c>
      <c r="L62" s="295">
        <v>0</v>
      </c>
      <c r="M62" s="346">
        <v>1463</v>
      </c>
      <c r="N62" s="285">
        <v>0</v>
      </c>
      <c r="O62" s="287">
        <f>+(+E62+G62)-(M62+N62)</f>
        <v>4834</v>
      </c>
      <c r="P62" s="289">
        <v>4834</v>
      </c>
      <c r="Q62" s="25">
        <v>0</v>
      </c>
      <c r="R62" s="26">
        <v>0</v>
      </c>
      <c r="S62" s="26">
        <v>0</v>
      </c>
      <c r="T62" s="27">
        <v>0</v>
      </c>
      <c r="U62" s="26">
        <v>0</v>
      </c>
      <c r="V62" s="25">
        <v>0</v>
      </c>
      <c r="W62" s="27">
        <v>0</v>
      </c>
      <c r="X62" s="28">
        <v>0</v>
      </c>
      <c r="Y62" s="47" t="s">
        <v>11</v>
      </c>
    </row>
    <row r="63" spans="1:25" s="2" customFormat="1" ht="27" customHeight="1" thickBot="1">
      <c r="A63" s="280"/>
      <c r="B63" s="333"/>
      <c r="C63" s="434"/>
      <c r="D63" s="436"/>
      <c r="E63" s="294"/>
      <c r="F63" s="290"/>
      <c r="G63" s="294"/>
      <c r="H63" s="294"/>
      <c r="I63" s="355"/>
      <c r="J63" s="355"/>
      <c r="K63" s="355"/>
      <c r="L63" s="355"/>
      <c r="M63" s="347"/>
      <c r="N63" s="286"/>
      <c r="O63" s="288"/>
      <c r="P63" s="290"/>
      <c r="Q63" s="57">
        <v>0</v>
      </c>
      <c r="R63" s="58">
        <v>0</v>
      </c>
      <c r="S63" s="58">
        <v>0</v>
      </c>
      <c r="T63" s="59">
        <v>0</v>
      </c>
      <c r="U63" s="58">
        <v>0</v>
      </c>
      <c r="V63" s="57">
        <v>0</v>
      </c>
      <c r="W63" s="59">
        <v>0</v>
      </c>
      <c r="X63" s="60">
        <v>0</v>
      </c>
      <c r="Y63" s="48" t="s">
        <v>8</v>
      </c>
    </row>
    <row r="64" spans="1:25" s="2" customFormat="1" ht="27" customHeight="1">
      <c r="A64" s="279">
        <v>29</v>
      </c>
      <c r="B64" s="332" t="s">
        <v>347</v>
      </c>
      <c r="C64" s="433" t="s">
        <v>321</v>
      </c>
      <c r="D64" s="435" t="s">
        <v>142</v>
      </c>
      <c r="E64" s="293">
        <v>3888</v>
      </c>
      <c r="F64" s="289">
        <v>3888</v>
      </c>
      <c r="G64" s="293">
        <v>931</v>
      </c>
      <c r="H64" s="293">
        <v>931</v>
      </c>
      <c r="I64" s="295">
        <v>931</v>
      </c>
      <c r="J64" s="295">
        <v>0</v>
      </c>
      <c r="K64" s="295">
        <v>0</v>
      </c>
      <c r="L64" s="295">
        <v>0</v>
      </c>
      <c r="M64" s="346">
        <v>1128</v>
      </c>
      <c r="N64" s="285">
        <v>0</v>
      </c>
      <c r="O64" s="287">
        <f>+(+E64+G64)-(M64+N64)+1</f>
        <v>3692</v>
      </c>
      <c r="P64" s="289">
        <v>3692</v>
      </c>
      <c r="Q64" s="25">
        <v>1</v>
      </c>
      <c r="R64" s="26">
        <v>0</v>
      </c>
      <c r="S64" s="26">
        <v>0</v>
      </c>
      <c r="T64" s="27">
        <v>0</v>
      </c>
      <c r="U64" s="26">
        <v>0</v>
      </c>
      <c r="V64" s="25">
        <v>0</v>
      </c>
      <c r="W64" s="27">
        <v>0</v>
      </c>
      <c r="X64" s="28">
        <v>0</v>
      </c>
      <c r="Y64" s="47" t="s">
        <v>11</v>
      </c>
    </row>
    <row r="65" spans="1:25" s="2" customFormat="1" ht="27" customHeight="1" thickBot="1">
      <c r="A65" s="280"/>
      <c r="B65" s="333"/>
      <c r="C65" s="434"/>
      <c r="D65" s="436"/>
      <c r="E65" s="294"/>
      <c r="F65" s="290"/>
      <c r="G65" s="294"/>
      <c r="H65" s="294"/>
      <c r="I65" s="355"/>
      <c r="J65" s="355"/>
      <c r="K65" s="355"/>
      <c r="L65" s="355"/>
      <c r="M65" s="347"/>
      <c r="N65" s="286"/>
      <c r="O65" s="288"/>
      <c r="P65" s="290"/>
      <c r="Q65" s="57">
        <v>931</v>
      </c>
      <c r="R65" s="58">
        <v>0</v>
      </c>
      <c r="S65" s="58">
        <v>0</v>
      </c>
      <c r="T65" s="59">
        <v>0</v>
      </c>
      <c r="U65" s="58">
        <v>0</v>
      </c>
      <c r="V65" s="57">
        <v>0</v>
      </c>
      <c r="W65" s="59">
        <v>0</v>
      </c>
      <c r="X65" s="60">
        <v>0</v>
      </c>
      <c r="Y65" s="48" t="s">
        <v>8</v>
      </c>
    </row>
    <row r="66" spans="1:25" s="2" customFormat="1" ht="27" customHeight="1">
      <c r="A66" s="279">
        <v>30</v>
      </c>
      <c r="B66" s="332" t="s">
        <v>348</v>
      </c>
      <c r="C66" s="433" t="s">
        <v>321</v>
      </c>
      <c r="D66" s="435" t="s">
        <v>142</v>
      </c>
      <c r="E66" s="293">
        <v>1912</v>
      </c>
      <c r="F66" s="289">
        <v>1912</v>
      </c>
      <c r="G66" s="293">
        <v>1266</v>
      </c>
      <c r="H66" s="293">
        <v>1266</v>
      </c>
      <c r="I66" s="295">
        <v>1266</v>
      </c>
      <c r="J66" s="295">
        <v>0</v>
      </c>
      <c r="K66" s="295">
        <v>0</v>
      </c>
      <c r="L66" s="295">
        <v>0.3</v>
      </c>
      <c r="M66" s="346">
        <v>173</v>
      </c>
      <c r="N66" s="285">
        <v>0</v>
      </c>
      <c r="O66" s="287">
        <f>+(+E66+G66)-(M66+N66)-1</f>
        <v>3004</v>
      </c>
      <c r="P66" s="289">
        <v>3004</v>
      </c>
      <c r="Q66" s="25">
        <v>1</v>
      </c>
      <c r="R66" s="26">
        <v>0</v>
      </c>
      <c r="S66" s="26">
        <v>0</v>
      </c>
      <c r="T66" s="27">
        <v>0</v>
      </c>
      <c r="U66" s="26">
        <v>0</v>
      </c>
      <c r="V66" s="25">
        <v>0</v>
      </c>
      <c r="W66" s="27">
        <v>0</v>
      </c>
      <c r="X66" s="28">
        <v>0</v>
      </c>
      <c r="Y66" s="47" t="s">
        <v>11</v>
      </c>
    </row>
    <row r="67" spans="1:25" s="2" customFormat="1" ht="27" customHeight="1" thickBot="1">
      <c r="A67" s="280"/>
      <c r="B67" s="333"/>
      <c r="C67" s="434"/>
      <c r="D67" s="436"/>
      <c r="E67" s="294"/>
      <c r="F67" s="290"/>
      <c r="G67" s="294"/>
      <c r="H67" s="294"/>
      <c r="I67" s="355"/>
      <c r="J67" s="355"/>
      <c r="K67" s="355"/>
      <c r="L67" s="355"/>
      <c r="M67" s="347"/>
      <c r="N67" s="286"/>
      <c r="O67" s="288"/>
      <c r="P67" s="290"/>
      <c r="Q67" s="57">
        <v>1266</v>
      </c>
      <c r="R67" s="58">
        <v>0</v>
      </c>
      <c r="S67" s="58">
        <v>0</v>
      </c>
      <c r="T67" s="59">
        <v>0</v>
      </c>
      <c r="U67" s="58">
        <v>0</v>
      </c>
      <c r="V67" s="57">
        <v>0</v>
      </c>
      <c r="W67" s="59">
        <v>0</v>
      </c>
      <c r="X67" s="60">
        <v>0</v>
      </c>
      <c r="Y67" s="48" t="s">
        <v>8</v>
      </c>
    </row>
    <row r="68" spans="1:25" s="2" customFormat="1" ht="27" customHeight="1">
      <c r="A68" s="279">
        <v>31</v>
      </c>
      <c r="B68" s="332" t="s">
        <v>349</v>
      </c>
      <c r="C68" s="433" t="s">
        <v>321</v>
      </c>
      <c r="D68" s="435" t="s">
        <v>142</v>
      </c>
      <c r="E68" s="293">
        <v>3110</v>
      </c>
      <c r="F68" s="289">
        <v>3110</v>
      </c>
      <c r="G68" s="293">
        <v>8</v>
      </c>
      <c r="H68" s="293">
        <v>8</v>
      </c>
      <c r="I68" s="295">
        <v>7</v>
      </c>
      <c r="J68" s="295">
        <v>0</v>
      </c>
      <c r="K68" s="295">
        <v>0</v>
      </c>
      <c r="L68" s="295">
        <v>1</v>
      </c>
      <c r="M68" s="346">
        <v>373</v>
      </c>
      <c r="N68" s="285">
        <v>0</v>
      </c>
      <c r="O68" s="287">
        <f>+(+E68+G68)-(M68+N68)</f>
        <v>2745</v>
      </c>
      <c r="P68" s="289">
        <v>2745</v>
      </c>
      <c r="Q68" s="25">
        <v>1</v>
      </c>
      <c r="R68" s="26">
        <v>0</v>
      </c>
      <c r="S68" s="26">
        <v>0</v>
      </c>
      <c r="T68" s="27">
        <v>0</v>
      </c>
      <c r="U68" s="26">
        <v>0</v>
      </c>
      <c r="V68" s="25">
        <v>0</v>
      </c>
      <c r="W68" s="27">
        <v>0</v>
      </c>
      <c r="X68" s="28">
        <v>0</v>
      </c>
      <c r="Y68" s="47" t="s">
        <v>11</v>
      </c>
    </row>
    <row r="69" spans="1:25" s="2" customFormat="1" ht="27" customHeight="1" thickBot="1">
      <c r="A69" s="280"/>
      <c r="B69" s="333"/>
      <c r="C69" s="434"/>
      <c r="D69" s="436"/>
      <c r="E69" s="294"/>
      <c r="F69" s="290"/>
      <c r="G69" s="294"/>
      <c r="H69" s="294"/>
      <c r="I69" s="355"/>
      <c r="J69" s="355"/>
      <c r="K69" s="355"/>
      <c r="L69" s="355"/>
      <c r="M69" s="347"/>
      <c r="N69" s="286"/>
      <c r="O69" s="288"/>
      <c r="P69" s="290"/>
      <c r="Q69" s="57">
        <v>7</v>
      </c>
      <c r="R69" s="58">
        <v>0</v>
      </c>
      <c r="S69" s="58">
        <v>0</v>
      </c>
      <c r="T69" s="59">
        <v>0</v>
      </c>
      <c r="U69" s="58">
        <v>0</v>
      </c>
      <c r="V69" s="57">
        <v>0</v>
      </c>
      <c r="W69" s="59">
        <v>0</v>
      </c>
      <c r="X69" s="60">
        <v>0</v>
      </c>
      <c r="Y69" s="48" t="s">
        <v>8</v>
      </c>
    </row>
    <row r="70" spans="1:25" s="2" customFormat="1" ht="27" customHeight="1">
      <c r="A70" s="279">
        <v>32</v>
      </c>
      <c r="B70" s="332" t="s">
        <v>350</v>
      </c>
      <c r="C70" s="433" t="s">
        <v>321</v>
      </c>
      <c r="D70" s="435" t="s">
        <v>142</v>
      </c>
      <c r="E70" s="293">
        <v>5004</v>
      </c>
      <c r="F70" s="289">
        <v>5004</v>
      </c>
      <c r="G70" s="293">
        <v>0.0007</v>
      </c>
      <c r="H70" s="293">
        <v>0.0007</v>
      </c>
      <c r="I70" s="295">
        <v>0</v>
      </c>
      <c r="J70" s="295">
        <v>0</v>
      </c>
      <c r="K70" s="295">
        <v>0</v>
      </c>
      <c r="L70" s="295">
        <v>0.07</v>
      </c>
      <c r="M70" s="346">
        <v>2343</v>
      </c>
      <c r="N70" s="285">
        <v>0.1</v>
      </c>
      <c r="O70" s="287">
        <f>+(+E70+G70)-(M70+N70)</f>
        <v>2660.9006999999997</v>
      </c>
      <c r="P70" s="289">
        <v>2660.9006999999997</v>
      </c>
      <c r="Q70" s="25">
        <v>0</v>
      </c>
      <c r="R70" s="26">
        <v>0</v>
      </c>
      <c r="S70" s="26">
        <v>0</v>
      </c>
      <c r="T70" s="27">
        <v>0</v>
      </c>
      <c r="U70" s="26">
        <v>0</v>
      </c>
      <c r="V70" s="25">
        <v>0</v>
      </c>
      <c r="W70" s="27">
        <v>0</v>
      </c>
      <c r="X70" s="28">
        <v>0</v>
      </c>
      <c r="Y70" s="47" t="s">
        <v>11</v>
      </c>
    </row>
    <row r="71" spans="1:25" s="2" customFormat="1" ht="27" customHeight="1" thickBot="1">
      <c r="A71" s="280"/>
      <c r="B71" s="333"/>
      <c r="C71" s="434"/>
      <c r="D71" s="436"/>
      <c r="E71" s="294"/>
      <c r="F71" s="290"/>
      <c r="G71" s="294"/>
      <c r="H71" s="294"/>
      <c r="I71" s="355"/>
      <c r="J71" s="355"/>
      <c r="K71" s="355"/>
      <c r="L71" s="355"/>
      <c r="M71" s="347"/>
      <c r="N71" s="286"/>
      <c r="O71" s="288"/>
      <c r="P71" s="290"/>
      <c r="Q71" s="57">
        <v>0</v>
      </c>
      <c r="R71" s="58">
        <v>0</v>
      </c>
      <c r="S71" s="58">
        <v>0</v>
      </c>
      <c r="T71" s="59">
        <v>0</v>
      </c>
      <c r="U71" s="58">
        <v>0</v>
      </c>
      <c r="V71" s="57">
        <v>0</v>
      </c>
      <c r="W71" s="59">
        <v>0</v>
      </c>
      <c r="X71" s="60">
        <v>0</v>
      </c>
      <c r="Y71" s="48" t="s">
        <v>8</v>
      </c>
    </row>
    <row r="72" spans="1:25" s="2" customFormat="1" ht="27" customHeight="1">
      <c r="A72" s="279">
        <v>33</v>
      </c>
      <c r="B72" s="332" t="s">
        <v>351</v>
      </c>
      <c r="C72" s="433" t="s">
        <v>321</v>
      </c>
      <c r="D72" s="435" t="s">
        <v>142</v>
      </c>
      <c r="E72" s="293">
        <v>2186</v>
      </c>
      <c r="F72" s="289">
        <v>2186</v>
      </c>
      <c r="G72" s="293">
        <v>225</v>
      </c>
      <c r="H72" s="293">
        <v>225</v>
      </c>
      <c r="I72" s="295">
        <v>225</v>
      </c>
      <c r="J72" s="295">
        <v>0</v>
      </c>
      <c r="K72" s="295">
        <v>0</v>
      </c>
      <c r="L72" s="295">
        <v>0.006</v>
      </c>
      <c r="M72" s="346">
        <v>0</v>
      </c>
      <c r="N72" s="285">
        <v>0</v>
      </c>
      <c r="O72" s="287">
        <f>+(+E72+G72)-(M72+N72)</f>
        <v>2411</v>
      </c>
      <c r="P72" s="289">
        <v>2411</v>
      </c>
      <c r="Q72" s="25">
        <v>1</v>
      </c>
      <c r="R72" s="26">
        <v>0</v>
      </c>
      <c r="S72" s="26">
        <v>0</v>
      </c>
      <c r="T72" s="27">
        <v>0</v>
      </c>
      <c r="U72" s="26">
        <v>0</v>
      </c>
      <c r="V72" s="25">
        <v>0</v>
      </c>
      <c r="W72" s="27">
        <v>0</v>
      </c>
      <c r="X72" s="28">
        <v>0</v>
      </c>
      <c r="Y72" s="47" t="s">
        <v>11</v>
      </c>
    </row>
    <row r="73" spans="1:25" s="2" customFormat="1" ht="27" customHeight="1" thickBot="1">
      <c r="A73" s="280"/>
      <c r="B73" s="333"/>
      <c r="C73" s="434"/>
      <c r="D73" s="436"/>
      <c r="E73" s="294"/>
      <c r="F73" s="290"/>
      <c r="G73" s="294"/>
      <c r="H73" s="294"/>
      <c r="I73" s="355"/>
      <c r="J73" s="355"/>
      <c r="K73" s="355"/>
      <c r="L73" s="355"/>
      <c r="M73" s="347"/>
      <c r="N73" s="286"/>
      <c r="O73" s="288"/>
      <c r="P73" s="290"/>
      <c r="Q73" s="57">
        <v>225</v>
      </c>
      <c r="R73" s="58">
        <v>0</v>
      </c>
      <c r="S73" s="58">
        <v>0</v>
      </c>
      <c r="T73" s="59">
        <v>0</v>
      </c>
      <c r="U73" s="58">
        <v>0</v>
      </c>
      <c r="V73" s="57">
        <v>0</v>
      </c>
      <c r="W73" s="59">
        <v>0</v>
      </c>
      <c r="X73" s="60">
        <v>0</v>
      </c>
      <c r="Y73" s="48" t="s">
        <v>8</v>
      </c>
    </row>
    <row r="74" spans="1:25" s="2" customFormat="1" ht="27" customHeight="1">
      <c r="A74" s="279">
        <v>34</v>
      </c>
      <c r="B74" s="332" t="s">
        <v>352</v>
      </c>
      <c r="C74" s="433" t="s">
        <v>321</v>
      </c>
      <c r="D74" s="435" t="s">
        <v>142</v>
      </c>
      <c r="E74" s="293">
        <v>3823</v>
      </c>
      <c r="F74" s="289">
        <v>3823</v>
      </c>
      <c r="G74" s="293">
        <v>179</v>
      </c>
      <c r="H74" s="293">
        <v>179</v>
      </c>
      <c r="I74" s="295">
        <v>179</v>
      </c>
      <c r="J74" s="295">
        <v>0</v>
      </c>
      <c r="K74" s="295">
        <v>0</v>
      </c>
      <c r="L74" s="295">
        <v>0</v>
      </c>
      <c r="M74" s="346">
        <v>1724</v>
      </c>
      <c r="N74" s="285">
        <v>1</v>
      </c>
      <c r="O74" s="287">
        <f>+(+E74+G74)-(M74+N74)</f>
        <v>2277</v>
      </c>
      <c r="P74" s="289">
        <v>2277</v>
      </c>
      <c r="Q74" s="25">
        <v>1</v>
      </c>
      <c r="R74" s="26">
        <v>0</v>
      </c>
      <c r="S74" s="26">
        <v>0</v>
      </c>
      <c r="T74" s="27">
        <v>0</v>
      </c>
      <c r="U74" s="26">
        <v>0</v>
      </c>
      <c r="V74" s="25">
        <v>0</v>
      </c>
      <c r="W74" s="27">
        <v>0</v>
      </c>
      <c r="X74" s="28">
        <v>0</v>
      </c>
      <c r="Y74" s="47" t="s">
        <v>11</v>
      </c>
    </row>
    <row r="75" spans="1:25" s="2" customFormat="1" ht="27" customHeight="1" thickBot="1">
      <c r="A75" s="280"/>
      <c r="B75" s="333"/>
      <c r="C75" s="434"/>
      <c r="D75" s="436"/>
      <c r="E75" s="294"/>
      <c r="F75" s="290"/>
      <c r="G75" s="294"/>
      <c r="H75" s="294"/>
      <c r="I75" s="355"/>
      <c r="J75" s="355"/>
      <c r="K75" s="355"/>
      <c r="L75" s="355"/>
      <c r="M75" s="347"/>
      <c r="N75" s="286"/>
      <c r="O75" s="288"/>
      <c r="P75" s="290"/>
      <c r="Q75" s="57">
        <v>179</v>
      </c>
      <c r="R75" s="58">
        <v>0</v>
      </c>
      <c r="S75" s="58">
        <v>0</v>
      </c>
      <c r="T75" s="59">
        <v>0</v>
      </c>
      <c r="U75" s="58">
        <v>0</v>
      </c>
      <c r="V75" s="57">
        <v>0</v>
      </c>
      <c r="W75" s="59">
        <v>0</v>
      </c>
      <c r="X75" s="60">
        <v>0</v>
      </c>
      <c r="Y75" s="48" t="s">
        <v>8</v>
      </c>
    </row>
    <row r="76" spans="1:25" s="2" customFormat="1" ht="27" customHeight="1">
      <c r="A76" s="279">
        <v>35</v>
      </c>
      <c r="B76" s="332" t="s">
        <v>353</v>
      </c>
      <c r="C76" s="433" t="s">
        <v>321</v>
      </c>
      <c r="D76" s="435" t="s">
        <v>142</v>
      </c>
      <c r="E76" s="293">
        <v>3370</v>
      </c>
      <c r="F76" s="289">
        <v>3370</v>
      </c>
      <c r="G76" s="293">
        <v>454</v>
      </c>
      <c r="H76" s="293">
        <v>454</v>
      </c>
      <c r="I76" s="295">
        <v>452</v>
      </c>
      <c r="J76" s="295">
        <v>0</v>
      </c>
      <c r="K76" s="295">
        <v>0</v>
      </c>
      <c r="L76" s="295">
        <v>1</v>
      </c>
      <c r="M76" s="346">
        <v>1700</v>
      </c>
      <c r="N76" s="285">
        <v>0</v>
      </c>
      <c r="O76" s="287">
        <f>+(+E76+G76)-(M76+N76)</f>
        <v>2124</v>
      </c>
      <c r="P76" s="289">
        <v>2124</v>
      </c>
      <c r="Q76" s="25">
        <v>3</v>
      </c>
      <c r="R76" s="26">
        <v>0</v>
      </c>
      <c r="S76" s="26">
        <v>0</v>
      </c>
      <c r="T76" s="27">
        <v>0</v>
      </c>
      <c r="U76" s="26">
        <v>0</v>
      </c>
      <c r="V76" s="25">
        <v>0</v>
      </c>
      <c r="W76" s="27">
        <v>0</v>
      </c>
      <c r="X76" s="28">
        <v>0</v>
      </c>
      <c r="Y76" s="47" t="s">
        <v>11</v>
      </c>
    </row>
    <row r="77" spans="1:25" s="2" customFormat="1" ht="27" customHeight="1" thickBot="1">
      <c r="A77" s="280"/>
      <c r="B77" s="333"/>
      <c r="C77" s="434"/>
      <c r="D77" s="436"/>
      <c r="E77" s="294"/>
      <c r="F77" s="290"/>
      <c r="G77" s="294"/>
      <c r="H77" s="294"/>
      <c r="I77" s="355"/>
      <c r="J77" s="355"/>
      <c r="K77" s="355"/>
      <c r="L77" s="355"/>
      <c r="M77" s="347"/>
      <c r="N77" s="286"/>
      <c r="O77" s="288"/>
      <c r="P77" s="290"/>
      <c r="Q77" s="57">
        <v>452</v>
      </c>
      <c r="R77" s="58">
        <v>0</v>
      </c>
      <c r="S77" s="58">
        <v>0</v>
      </c>
      <c r="T77" s="59">
        <v>0</v>
      </c>
      <c r="U77" s="58">
        <v>0</v>
      </c>
      <c r="V77" s="57">
        <v>0</v>
      </c>
      <c r="W77" s="59">
        <v>0</v>
      </c>
      <c r="X77" s="60">
        <v>0</v>
      </c>
      <c r="Y77" s="48" t="s">
        <v>8</v>
      </c>
    </row>
    <row r="78" spans="1:25" s="2" customFormat="1" ht="27" customHeight="1">
      <c r="A78" s="279">
        <v>36</v>
      </c>
      <c r="B78" s="332" t="s">
        <v>354</v>
      </c>
      <c r="C78" s="433" t="s">
        <v>321</v>
      </c>
      <c r="D78" s="435" t="s">
        <v>142</v>
      </c>
      <c r="E78" s="293">
        <v>2613</v>
      </c>
      <c r="F78" s="289">
        <v>2613</v>
      </c>
      <c r="G78" s="293">
        <v>0</v>
      </c>
      <c r="H78" s="293">
        <v>0</v>
      </c>
      <c r="I78" s="295">
        <v>0</v>
      </c>
      <c r="J78" s="295">
        <v>0</v>
      </c>
      <c r="K78" s="295">
        <v>0</v>
      </c>
      <c r="L78" s="295">
        <v>0</v>
      </c>
      <c r="M78" s="346">
        <v>580</v>
      </c>
      <c r="N78" s="285">
        <v>0</v>
      </c>
      <c r="O78" s="287">
        <f>+(+E78+G78)-(M78+N78)</f>
        <v>2033</v>
      </c>
      <c r="P78" s="289">
        <v>2033</v>
      </c>
      <c r="Q78" s="25">
        <v>0</v>
      </c>
      <c r="R78" s="26">
        <v>0</v>
      </c>
      <c r="S78" s="26">
        <v>0</v>
      </c>
      <c r="T78" s="27">
        <v>0</v>
      </c>
      <c r="U78" s="26">
        <v>0</v>
      </c>
      <c r="V78" s="25">
        <v>0</v>
      </c>
      <c r="W78" s="27">
        <v>0</v>
      </c>
      <c r="X78" s="28">
        <v>0</v>
      </c>
      <c r="Y78" s="47" t="s">
        <v>11</v>
      </c>
    </row>
    <row r="79" spans="1:25" s="2" customFormat="1" ht="27" customHeight="1" thickBot="1">
      <c r="A79" s="280"/>
      <c r="B79" s="333"/>
      <c r="C79" s="434"/>
      <c r="D79" s="436"/>
      <c r="E79" s="294"/>
      <c r="F79" s="290"/>
      <c r="G79" s="294"/>
      <c r="H79" s="294"/>
      <c r="I79" s="355"/>
      <c r="J79" s="355"/>
      <c r="K79" s="355"/>
      <c r="L79" s="355"/>
      <c r="M79" s="347"/>
      <c r="N79" s="286"/>
      <c r="O79" s="288"/>
      <c r="P79" s="290"/>
      <c r="Q79" s="57">
        <v>0</v>
      </c>
      <c r="R79" s="58">
        <v>0</v>
      </c>
      <c r="S79" s="58">
        <v>0</v>
      </c>
      <c r="T79" s="59">
        <v>0</v>
      </c>
      <c r="U79" s="58">
        <v>0</v>
      </c>
      <c r="V79" s="57">
        <v>0</v>
      </c>
      <c r="W79" s="59">
        <v>0</v>
      </c>
      <c r="X79" s="60">
        <v>0</v>
      </c>
      <c r="Y79" s="48" t="s">
        <v>8</v>
      </c>
    </row>
    <row r="80" spans="1:25" s="2" customFormat="1" ht="27" customHeight="1">
      <c r="A80" s="279">
        <v>37</v>
      </c>
      <c r="B80" s="332" t="s">
        <v>355</v>
      </c>
      <c r="C80" s="433" t="s">
        <v>321</v>
      </c>
      <c r="D80" s="435" t="s">
        <v>142</v>
      </c>
      <c r="E80" s="293">
        <v>1878</v>
      </c>
      <c r="F80" s="289">
        <v>1878</v>
      </c>
      <c r="G80" s="293">
        <v>5</v>
      </c>
      <c r="H80" s="293">
        <v>5</v>
      </c>
      <c r="I80" s="295">
        <v>5</v>
      </c>
      <c r="J80" s="295">
        <v>0</v>
      </c>
      <c r="K80" s="295">
        <v>0</v>
      </c>
      <c r="L80" s="295">
        <v>0.003</v>
      </c>
      <c r="M80" s="346">
        <v>106</v>
      </c>
      <c r="N80" s="285">
        <v>0</v>
      </c>
      <c r="O80" s="287">
        <f>+(+E80+G80)-(M80+N80)</f>
        <v>1777</v>
      </c>
      <c r="P80" s="289">
        <v>1777</v>
      </c>
      <c r="Q80" s="25">
        <v>1</v>
      </c>
      <c r="R80" s="26">
        <v>0</v>
      </c>
      <c r="S80" s="26">
        <v>0</v>
      </c>
      <c r="T80" s="27">
        <v>0</v>
      </c>
      <c r="U80" s="26">
        <v>0</v>
      </c>
      <c r="V80" s="25">
        <v>0</v>
      </c>
      <c r="W80" s="27">
        <v>0</v>
      </c>
      <c r="X80" s="28">
        <v>0</v>
      </c>
      <c r="Y80" s="47" t="s">
        <v>11</v>
      </c>
    </row>
    <row r="81" spans="1:25" s="2" customFormat="1" ht="27" customHeight="1" thickBot="1">
      <c r="A81" s="280"/>
      <c r="B81" s="333"/>
      <c r="C81" s="434"/>
      <c r="D81" s="436"/>
      <c r="E81" s="294"/>
      <c r="F81" s="290"/>
      <c r="G81" s="294"/>
      <c r="H81" s="294"/>
      <c r="I81" s="355"/>
      <c r="J81" s="355"/>
      <c r="K81" s="355"/>
      <c r="L81" s="355"/>
      <c r="M81" s="347"/>
      <c r="N81" s="286"/>
      <c r="O81" s="288"/>
      <c r="P81" s="290"/>
      <c r="Q81" s="57">
        <v>5</v>
      </c>
      <c r="R81" s="58">
        <v>0</v>
      </c>
      <c r="S81" s="58">
        <v>0</v>
      </c>
      <c r="T81" s="59">
        <v>0</v>
      </c>
      <c r="U81" s="58">
        <v>0</v>
      </c>
      <c r="V81" s="57">
        <v>0</v>
      </c>
      <c r="W81" s="59">
        <v>0</v>
      </c>
      <c r="X81" s="60">
        <v>0</v>
      </c>
      <c r="Y81" s="48" t="s">
        <v>8</v>
      </c>
    </row>
    <row r="82" spans="1:25" s="2" customFormat="1" ht="27" customHeight="1">
      <c r="A82" s="279">
        <v>38</v>
      </c>
      <c r="B82" s="332" t="s">
        <v>356</v>
      </c>
      <c r="C82" s="433" t="s">
        <v>321</v>
      </c>
      <c r="D82" s="435" t="s">
        <v>142</v>
      </c>
      <c r="E82" s="293">
        <v>2315</v>
      </c>
      <c r="F82" s="289">
        <v>2315</v>
      </c>
      <c r="G82" s="293">
        <v>100</v>
      </c>
      <c r="H82" s="293">
        <v>100</v>
      </c>
      <c r="I82" s="295">
        <v>99</v>
      </c>
      <c r="J82" s="295">
        <v>0</v>
      </c>
      <c r="K82" s="295">
        <v>0</v>
      </c>
      <c r="L82" s="295">
        <v>1</v>
      </c>
      <c r="M82" s="346">
        <v>875</v>
      </c>
      <c r="N82" s="285">
        <v>0</v>
      </c>
      <c r="O82" s="287">
        <f>+(+E82+G82)-(M82+N82)</f>
        <v>1540</v>
      </c>
      <c r="P82" s="289">
        <v>1540</v>
      </c>
      <c r="Q82" s="25">
        <v>2</v>
      </c>
      <c r="R82" s="26">
        <v>0</v>
      </c>
      <c r="S82" s="26">
        <v>0</v>
      </c>
      <c r="T82" s="27">
        <v>0</v>
      </c>
      <c r="U82" s="26">
        <v>0</v>
      </c>
      <c r="V82" s="25">
        <v>0</v>
      </c>
      <c r="W82" s="27">
        <v>0</v>
      </c>
      <c r="X82" s="28">
        <v>0</v>
      </c>
      <c r="Y82" s="47" t="s">
        <v>11</v>
      </c>
    </row>
    <row r="83" spans="1:25" s="2" customFormat="1" ht="27" customHeight="1" thickBot="1">
      <c r="A83" s="280"/>
      <c r="B83" s="333"/>
      <c r="C83" s="434"/>
      <c r="D83" s="436"/>
      <c r="E83" s="294"/>
      <c r="F83" s="290"/>
      <c r="G83" s="294"/>
      <c r="H83" s="294"/>
      <c r="I83" s="355"/>
      <c r="J83" s="355"/>
      <c r="K83" s="355"/>
      <c r="L83" s="355"/>
      <c r="M83" s="347"/>
      <c r="N83" s="286"/>
      <c r="O83" s="288"/>
      <c r="P83" s="290"/>
      <c r="Q83" s="57">
        <v>99</v>
      </c>
      <c r="R83" s="58">
        <v>0</v>
      </c>
      <c r="S83" s="58">
        <v>0</v>
      </c>
      <c r="T83" s="59">
        <v>0</v>
      </c>
      <c r="U83" s="58">
        <v>0</v>
      </c>
      <c r="V83" s="57">
        <v>0</v>
      </c>
      <c r="W83" s="59">
        <v>0</v>
      </c>
      <c r="X83" s="60">
        <v>0</v>
      </c>
      <c r="Y83" s="48" t="s">
        <v>8</v>
      </c>
    </row>
    <row r="84" spans="1:25" s="2" customFormat="1" ht="27" customHeight="1">
      <c r="A84" s="279">
        <v>39</v>
      </c>
      <c r="B84" s="332" t="s">
        <v>357</v>
      </c>
      <c r="C84" s="433" t="s">
        <v>321</v>
      </c>
      <c r="D84" s="435" t="s">
        <v>142</v>
      </c>
      <c r="E84" s="293">
        <v>2762</v>
      </c>
      <c r="F84" s="289">
        <v>2762</v>
      </c>
      <c r="G84" s="293">
        <v>1E-05</v>
      </c>
      <c r="H84" s="293">
        <v>1E-05</v>
      </c>
      <c r="I84" s="295">
        <v>0</v>
      </c>
      <c r="J84" s="295">
        <v>0</v>
      </c>
      <c r="K84" s="295">
        <v>0</v>
      </c>
      <c r="L84" s="295">
        <v>0.001</v>
      </c>
      <c r="M84" s="346">
        <v>1480</v>
      </c>
      <c r="N84" s="285">
        <v>0</v>
      </c>
      <c r="O84" s="287">
        <f>+(+E84+G84)-(M84+N84)-1</f>
        <v>1281.0000100000002</v>
      </c>
      <c r="P84" s="289">
        <v>1281.0000100000002</v>
      </c>
      <c r="Q84" s="25">
        <v>0</v>
      </c>
      <c r="R84" s="26">
        <v>0</v>
      </c>
      <c r="S84" s="26">
        <v>0</v>
      </c>
      <c r="T84" s="27">
        <v>0</v>
      </c>
      <c r="U84" s="26">
        <v>0</v>
      </c>
      <c r="V84" s="25">
        <v>0</v>
      </c>
      <c r="W84" s="27">
        <v>0</v>
      </c>
      <c r="X84" s="28">
        <v>0</v>
      </c>
      <c r="Y84" s="47" t="s">
        <v>11</v>
      </c>
    </row>
    <row r="85" spans="1:25" s="2" customFormat="1" ht="27" customHeight="1" thickBot="1">
      <c r="A85" s="280"/>
      <c r="B85" s="333"/>
      <c r="C85" s="434"/>
      <c r="D85" s="436"/>
      <c r="E85" s="294"/>
      <c r="F85" s="290"/>
      <c r="G85" s="294"/>
      <c r="H85" s="294"/>
      <c r="I85" s="355"/>
      <c r="J85" s="355"/>
      <c r="K85" s="355"/>
      <c r="L85" s="355"/>
      <c r="M85" s="347"/>
      <c r="N85" s="286"/>
      <c r="O85" s="288"/>
      <c r="P85" s="290"/>
      <c r="Q85" s="57">
        <v>0</v>
      </c>
      <c r="R85" s="58">
        <v>0</v>
      </c>
      <c r="S85" s="58">
        <v>0</v>
      </c>
      <c r="T85" s="59">
        <v>0</v>
      </c>
      <c r="U85" s="58">
        <v>0</v>
      </c>
      <c r="V85" s="57">
        <v>0</v>
      </c>
      <c r="W85" s="59">
        <v>0</v>
      </c>
      <c r="X85" s="60">
        <v>0</v>
      </c>
      <c r="Y85" s="48" t="s">
        <v>8</v>
      </c>
    </row>
    <row r="86" spans="1:25" s="2" customFormat="1" ht="27" customHeight="1">
      <c r="A86" s="279">
        <v>40</v>
      </c>
      <c r="B86" s="332" t="s">
        <v>358</v>
      </c>
      <c r="C86" s="433" t="s">
        <v>321</v>
      </c>
      <c r="D86" s="435" t="s">
        <v>142</v>
      </c>
      <c r="E86" s="293">
        <v>1984</v>
      </c>
      <c r="F86" s="289">
        <v>1984</v>
      </c>
      <c r="G86" s="293">
        <v>174</v>
      </c>
      <c r="H86" s="293">
        <v>174</v>
      </c>
      <c r="I86" s="295">
        <v>174</v>
      </c>
      <c r="J86" s="295">
        <v>0</v>
      </c>
      <c r="K86" s="295">
        <v>0</v>
      </c>
      <c r="L86" s="295">
        <v>0.2</v>
      </c>
      <c r="M86" s="346">
        <v>872</v>
      </c>
      <c r="N86" s="285">
        <v>6</v>
      </c>
      <c r="O86" s="287">
        <f>+(+E86+G86)-(M86+N86)</f>
        <v>1280</v>
      </c>
      <c r="P86" s="289">
        <v>1280</v>
      </c>
      <c r="Q86" s="25">
        <v>1</v>
      </c>
      <c r="R86" s="26">
        <v>0</v>
      </c>
      <c r="S86" s="26">
        <v>0</v>
      </c>
      <c r="T86" s="27">
        <v>0</v>
      </c>
      <c r="U86" s="26">
        <v>0</v>
      </c>
      <c r="V86" s="25">
        <v>0</v>
      </c>
      <c r="W86" s="27">
        <v>0</v>
      </c>
      <c r="X86" s="28">
        <v>0</v>
      </c>
      <c r="Y86" s="47" t="s">
        <v>11</v>
      </c>
    </row>
    <row r="87" spans="1:25" s="2" customFormat="1" ht="27" customHeight="1" thickBot="1">
      <c r="A87" s="280"/>
      <c r="B87" s="333"/>
      <c r="C87" s="434"/>
      <c r="D87" s="436"/>
      <c r="E87" s="294"/>
      <c r="F87" s="290"/>
      <c r="G87" s="294"/>
      <c r="H87" s="294"/>
      <c r="I87" s="355"/>
      <c r="J87" s="355"/>
      <c r="K87" s="355"/>
      <c r="L87" s="355"/>
      <c r="M87" s="347"/>
      <c r="N87" s="286"/>
      <c r="O87" s="288"/>
      <c r="P87" s="290"/>
      <c r="Q87" s="57">
        <v>174</v>
      </c>
      <c r="R87" s="58">
        <v>0</v>
      </c>
      <c r="S87" s="58">
        <v>0</v>
      </c>
      <c r="T87" s="59">
        <v>0</v>
      </c>
      <c r="U87" s="58">
        <v>0</v>
      </c>
      <c r="V87" s="57">
        <v>0</v>
      </c>
      <c r="W87" s="59">
        <v>0</v>
      </c>
      <c r="X87" s="60">
        <v>0</v>
      </c>
      <c r="Y87" s="48" t="s">
        <v>8</v>
      </c>
    </row>
    <row r="88" spans="1:25" s="2" customFormat="1" ht="27" customHeight="1">
      <c r="A88" s="279">
        <v>41</v>
      </c>
      <c r="B88" s="332" t="s">
        <v>359</v>
      </c>
      <c r="C88" s="433" t="s">
        <v>321</v>
      </c>
      <c r="D88" s="435" t="s">
        <v>142</v>
      </c>
      <c r="E88" s="293">
        <v>1889</v>
      </c>
      <c r="F88" s="289">
        <v>1889</v>
      </c>
      <c r="G88" s="293">
        <v>197</v>
      </c>
      <c r="H88" s="293">
        <v>197</v>
      </c>
      <c r="I88" s="295">
        <v>196</v>
      </c>
      <c r="J88" s="295">
        <v>0</v>
      </c>
      <c r="K88" s="295">
        <v>0</v>
      </c>
      <c r="L88" s="295">
        <v>1</v>
      </c>
      <c r="M88" s="346">
        <v>913</v>
      </c>
      <c r="N88" s="285">
        <v>0</v>
      </c>
      <c r="O88" s="287">
        <f>+(+E88+G88)-(M88+N88)</f>
        <v>1173</v>
      </c>
      <c r="P88" s="289">
        <v>1173</v>
      </c>
      <c r="Q88" s="25">
        <v>3</v>
      </c>
      <c r="R88" s="26">
        <v>0</v>
      </c>
      <c r="S88" s="26">
        <v>0</v>
      </c>
      <c r="T88" s="27">
        <v>0</v>
      </c>
      <c r="U88" s="26">
        <v>0</v>
      </c>
      <c r="V88" s="25">
        <v>0</v>
      </c>
      <c r="W88" s="27">
        <v>0</v>
      </c>
      <c r="X88" s="28">
        <v>0</v>
      </c>
      <c r="Y88" s="47" t="s">
        <v>11</v>
      </c>
    </row>
    <row r="89" spans="1:25" s="2" customFormat="1" ht="27" customHeight="1" thickBot="1">
      <c r="A89" s="280"/>
      <c r="B89" s="333"/>
      <c r="C89" s="434"/>
      <c r="D89" s="436"/>
      <c r="E89" s="294"/>
      <c r="F89" s="290"/>
      <c r="G89" s="294"/>
      <c r="H89" s="294"/>
      <c r="I89" s="355"/>
      <c r="J89" s="355"/>
      <c r="K89" s="355"/>
      <c r="L89" s="355"/>
      <c r="M89" s="347"/>
      <c r="N89" s="286"/>
      <c r="O89" s="288"/>
      <c r="P89" s="290"/>
      <c r="Q89" s="57">
        <v>196</v>
      </c>
      <c r="R89" s="58">
        <v>0</v>
      </c>
      <c r="S89" s="58">
        <v>0</v>
      </c>
      <c r="T89" s="59">
        <v>0</v>
      </c>
      <c r="U89" s="58">
        <v>0</v>
      </c>
      <c r="V89" s="57">
        <v>0</v>
      </c>
      <c r="W89" s="59">
        <v>0</v>
      </c>
      <c r="X89" s="60">
        <v>0</v>
      </c>
      <c r="Y89" s="48" t="s">
        <v>8</v>
      </c>
    </row>
    <row r="90" spans="1:25" s="2" customFormat="1" ht="27" customHeight="1">
      <c r="A90" s="279">
        <v>42</v>
      </c>
      <c r="B90" s="332" t="s">
        <v>360</v>
      </c>
      <c r="C90" s="433" t="s">
        <v>321</v>
      </c>
      <c r="D90" s="435" t="s">
        <v>142</v>
      </c>
      <c r="E90" s="293">
        <v>3050</v>
      </c>
      <c r="F90" s="289">
        <v>3050</v>
      </c>
      <c r="G90" s="293">
        <v>46</v>
      </c>
      <c r="H90" s="293">
        <v>46</v>
      </c>
      <c r="I90" s="295">
        <v>46</v>
      </c>
      <c r="J90" s="295">
        <v>0</v>
      </c>
      <c r="K90" s="295">
        <v>0</v>
      </c>
      <c r="L90" s="295">
        <v>0.03</v>
      </c>
      <c r="M90" s="346">
        <v>1985</v>
      </c>
      <c r="N90" s="285">
        <v>0.07</v>
      </c>
      <c r="O90" s="287">
        <f>+(+E90+G90)-(M90+N90)</f>
        <v>1110.93</v>
      </c>
      <c r="P90" s="289">
        <v>1110.93</v>
      </c>
      <c r="Q90" s="25">
        <v>1</v>
      </c>
      <c r="R90" s="26">
        <v>0</v>
      </c>
      <c r="S90" s="26">
        <v>0</v>
      </c>
      <c r="T90" s="27">
        <v>0</v>
      </c>
      <c r="U90" s="26">
        <v>0</v>
      </c>
      <c r="V90" s="25">
        <v>0</v>
      </c>
      <c r="W90" s="27">
        <v>0</v>
      </c>
      <c r="X90" s="28">
        <v>0</v>
      </c>
      <c r="Y90" s="47" t="s">
        <v>11</v>
      </c>
    </row>
    <row r="91" spans="1:25" s="2" customFormat="1" ht="27" customHeight="1" thickBot="1">
      <c r="A91" s="280"/>
      <c r="B91" s="333"/>
      <c r="C91" s="434"/>
      <c r="D91" s="436"/>
      <c r="E91" s="294"/>
      <c r="F91" s="290"/>
      <c r="G91" s="294"/>
      <c r="H91" s="294"/>
      <c r="I91" s="355"/>
      <c r="J91" s="355"/>
      <c r="K91" s="355"/>
      <c r="L91" s="355"/>
      <c r="M91" s="347"/>
      <c r="N91" s="286"/>
      <c r="O91" s="288"/>
      <c r="P91" s="290"/>
      <c r="Q91" s="57">
        <v>46</v>
      </c>
      <c r="R91" s="58">
        <v>0</v>
      </c>
      <c r="S91" s="58">
        <v>0</v>
      </c>
      <c r="T91" s="59">
        <v>0</v>
      </c>
      <c r="U91" s="58">
        <v>0</v>
      </c>
      <c r="V91" s="57">
        <v>0</v>
      </c>
      <c r="W91" s="59">
        <v>0</v>
      </c>
      <c r="X91" s="60">
        <v>0</v>
      </c>
      <c r="Y91" s="48" t="s">
        <v>8</v>
      </c>
    </row>
    <row r="92" spans="1:25" s="2" customFormat="1" ht="27" customHeight="1">
      <c r="A92" s="279">
        <v>43</v>
      </c>
      <c r="B92" s="332" t="s">
        <v>361</v>
      </c>
      <c r="C92" s="433" t="s">
        <v>321</v>
      </c>
      <c r="D92" s="435" t="s">
        <v>142</v>
      </c>
      <c r="E92" s="293">
        <v>1408</v>
      </c>
      <c r="F92" s="289">
        <v>1408</v>
      </c>
      <c r="G92" s="293">
        <v>0.2</v>
      </c>
      <c r="H92" s="293">
        <v>0.2</v>
      </c>
      <c r="I92" s="295">
        <v>0</v>
      </c>
      <c r="J92" s="295">
        <v>0</v>
      </c>
      <c r="K92" s="295">
        <v>0</v>
      </c>
      <c r="L92" s="295">
        <v>0.2</v>
      </c>
      <c r="M92" s="346">
        <v>458</v>
      </c>
      <c r="N92" s="285">
        <v>0.07</v>
      </c>
      <c r="O92" s="287">
        <f>+(+E92+G92)-(M92+N92)</f>
        <v>950.1300000000001</v>
      </c>
      <c r="P92" s="289">
        <v>950.1300000000001</v>
      </c>
      <c r="Q92" s="25">
        <v>0</v>
      </c>
      <c r="R92" s="26">
        <v>0</v>
      </c>
      <c r="S92" s="26">
        <v>0</v>
      </c>
      <c r="T92" s="27">
        <v>0</v>
      </c>
      <c r="U92" s="26">
        <v>0</v>
      </c>
      <c r="V92" s="25">
        <v>0</v>
      </c>
      <c r="W92" s="27">
        <v>0</v>
      </c>
      <c r="X92" s="28">
        <v>0</v>
      </c>
      <c r="Y92" s="47" t="s">
        <v>11</v>
      </c>
    </row>
    <row r="93" spans="1:25" s="2" customFormat="1" ht="27" customHeight="1" thickBot="1">
      <c r="A93" s="280"/>
      <c r="B93" s="333"/>
      <c r="C93" s="434"/>
      <c r="D93" s="436"/>
      <c r="E93" s="294"/>
      <c r="F93" s="290"/>
      <c r="G93" s="294"/>
      <c r="H93" s="294"/>
      <c r="I93" s="355"/>
      <c r="J93" s="355"/>
      <c r="K93" s="355"/>
      <c r="L93" s="355"/>
      <c r="M93" s="347"/>
      <c r="N93" s="286"/>
      <c r="O93" s="288"/>
      <c r="P93" s="290"/>
      <c r="Q93" s="57">
        <v>0</v>
      </c>
      <c r="R93" s="58">
        <v>0</v>
      </c>
      <c r="S93" s="58">
        <v>0</v>
      </c>
      <c r="T93" s="59">
        <v>0</v>
      </c>
      <c r="U93" s="58">
        <v>0</v>
      </c>
      <c r="V93" s="57">
        <v>0</v>
      </c>
      <c r="W93" s="59">
        <v>0</v>
      </c>
      <c r="X93" s="60">
        <v>0</v>
      </c>
      <c r="Y93" s="48" t="s">
        <v>8</v>
      </c>
    </row>
    <row r="94" spans="1:25" s="2" customFormat="1" ht="27" customHeight="1">
      <c r="A94" s="279">
        <v>44</v>
      </c>
      <c r="B94" s="332" t="s">
        <v>362</v>
      </c>
      <c r="C94" s="433" t="s">
        <v>321</v>
      </c>
      <c r="D94" s="435" t="s">
        <v>142</v>
      </c>
      <c r="E94" s="293">
        <v>1091</v>
      </c>
      <c r="F94" s="289">
        <v>1091</v>
      </c>
      <c r="G94" s="293">
        <v>0.1</v>
      </c>
      <c r="H94" s="293">
        <v>0.1</v>
      </c>
      <c r="I94" s="295">
        <v>0</v>
      </c>
      <c r="J94" s="295">
        <v>0</v>
      </c>
      <c r="K94" s="295">
        <v>0</v>
      </c>
      <c r="L94" s="295">
        <v>0.1</v>
      </c>
      <c r="M94" s="346">
        <v>399</v>
      </c>
      <c r="N94" s="285">
        <v>0</v>
      </c>
      <c r="O94" s="287">
        <f>+(+E94+G94)-(M94+N94)</f>
        <v>692.0999999999999</v>
      </c>
      <c r="P94" s="289">
        <v>692.0999999999999</v>
      </c>
      <c r="Q94" s="25">
        <v>0</v>
      </c>
      <c r="R94" s="26">
        <v>0</v>
      </c>
      <c r="S94" s="26">
        <v>0</v>
      </c>
      <c r="T94" s="27">
        <v>0</v>
      </c>
      <c r="U94" s="26">
        <v>0</v>
      </c>
      <c r="V94" s="25">
        <v>0</v>
      </c>
      <c r="W94" s="27">
        <v>0</v>
      </c>
      <c r="X94" s="28">
        <v>0</v>
      </c>
      <c r="Y94" s="47" t="s">
        <v>11</v>
      </c>
    </row>
    <row r="95" spans="1:25" s="2" customFormat="1" ht="27" customHeight="1" thickBot="1">
      <c r="A95" s="280"/>
      <c r="B95" s="333"/>
      <c r="C95" s="434"/>
      <c r="D95" s="436"/>
      <c r="E95" s="294"/>
      <c r="F95" s="290"/>
      <c r="G95" s="294"/>
      <c r="H95" s="294"/>
      <c r="I95" s="355"/>
      <c r="J95" s="355"/>
      <c r="K95" s="355"/>
      <c r="L95" s="355"/>
      <c r="M95" s="347"/>
      <c r="N95" s="286"/>
      <c r="O95" s="288"/>
      <c r="P95" s="290"/>
      <c r="Q95" s="57">
        <v>0</v>
      </c>
      <c r="R95" s="58">
        <v>0</v>
      </c>
      <c r="S95" s="58">
        <v>0</v>
      </c>
      <c r="T95" s="59">
        <v>0</v>
      </c>
      <c r="U95" s="58">
        <v>0</v>
      </c>
      <c r="V95" s="57">
        <v>0</v>
      </c>
      <c r="W95" s="59">
        <v>0</v>
      </c>
      <c r="X95" s="60">
        <v>0</v>
      </c>
      <c r="Y95" s="48" t="s">
        <v>8</v>
      </c>
    </row>
    <row r="96" spans="1:25" s="2" customFormat="1" ht="27" customHeight="1">
      <c r="A96" s="279">
        <v>45</v>
      </c>
      <c r="B96" s="332" t="s">
        <v>363</v>
      </c>
      <c r="C96" s="433" t="s">
        <v>321</v>
      </c>
      <c r="D96" s="435" t="s">
        <v>142</v>
      </c>
      <c r="E96" s="293">
        <v>872</v>
      </c>
      <c r="F96" s="289">
        <v>872</v>
      </c>
      <c r="G96" s="293">
        <v>0</v>
      </c>
      <c r="H96" s="293">
        <v>0</v>
      </c>
      <c r="I96" s="295">
        <v>0</v>
      </c>
      <c r="J96" s="295">
        <v>0</v>
      </c>
      <c r="K96" s="295">
        <v>0</v>
      </c>
      <c r="L96" s="295">
        <v>0</v>
      </c>
      <c r="M96" s="346">
        <v>248</v>
      </c>
      <c r="N96" s="285">
        <v>0</v>
      </c>
      <c r="O96" s="287">
        <f>+(+E96+G96)-(M96+N96)</f>
        <v>624</v>
      </c>
      <c r="P96" s="289">
        <v>624</v>
      </c>
      <c r="Q96" s="25">
        <v>0</v>
      </c>
      <c r="R96" s="26">
        <v>0</v>
      </c>
      <c r="S96" s="26">
        <v>0</v>
      </c>
      <c r="T96" s="27">
        <v>0</v>
      </c>
      <c r="U96" s="26">
        <v>0</v>
      </c>
      <c r="V96" s="25">
        <v>0</v>
      </c>
      <c r="W96" s="27">
        <v>0</v>
      </c>
      <c r="X96" s="28">
        <v>0</v>
      </c>
      <c r="Y96" s="47" t="s">
        <v>11</v>
      </c>
    </row>
    <row r="97" spans="1:25" s="2" customFormat="1" ht="27" customHeight="1" thickBot="1">
      <c r="A97" s="280"/>
      <c r="B97" s="333"/>
      <c r="C97" s="434"/>
      <c r="D97" s="436"/>
      <c r="E97" s="294"/>
      <c r="F97" s="290"/>
      <c r="G97" s="294"/>
      <c r="H97" s="294"/>
      <c r="I97" s="355"/>
      <c r="J97" s="355"/>
      <c r="K97" s="355"/>
      <c r="L97" s="355"/>
      <c r="M97" s="347"/>
      <c r="N97" s="286"/>
      <c r="O97" s="288"/>
      <c r="P97" s="290"/>
      <c r="Q97" s="57">
        <v>0</v>
      </c>
      <c r="R97" s="58">
        <v>0</v>
      </c>
      <c r="S97" s="58">
        <v>0</v>
      </c>
      <c r="T97" s="59">
        <v>0</v>
      </c>
      <c r="U97" s="58">
        <v>0</v>
      </c>
      <c r="V97" s="57">
        <v>0</v>
      </c>
      <c r="W97" s="59">
        <v>0</v>
      </c>
      <c r="X97" s="60">
        <v>0</v>
      </c>
      <c r="Y97" s="48" t="s">
        <v>8</v>
      </c>
    </row>
    <row r="98" spans="1:25" s="2" customFormat="1" ht="27" customHeight="1">
      <c r="A98" s="279">
        <v>46</v>
      </c>
      <c r="B98" s="332" t="s">
        <v>364</v>
      </c>
      <c r="C98" s="433" t="s">
        <v>321</v>
      </c>
      <c r="D98" s="435" t="s">
        <v>142</v>
      </c>
      <c r="E98" s="293">
        <v>670</v>
      </c>
      <c r="F98" s="289">
        <v>670</v>
      </c>
      <c r="G98" s="293">
        <v>0.004</v>
      </c>
      <c r="H98" s="293">
        <v>0.004</v>
      </c>
      <c r="I98" s="295">
        <v>0</v>
      </c>
      <c r="J98" s="295">
        <v>0</v>
      </c>
      <c r="K98" s="295">
        <v>0</v>
      </c>
      <c r="L98" s="295">
        <v>0.004</v>
      </c>
      <c r="M98" s="346">
        <v>104</v>
      </c>
      <c r="N98" s="285">
        <v>0</v>
      </c>
      <c r="O98" s="287">
        <f>+(+E98+G98)-(M98+N98)</f>
        <v>566.004</v>
      </c>
      <c r="P98" s="289">
        <v>566.004</v>
      </c>
      <c r="Q98" s="25">
        <v>0</v>
      </c>
      <c r="R98" s="26">
        <v>0</v>
      </c>
      <c r="S98" s="26">
        <v>0</v>
      </c>
      <c r="T98" s="27">
        <v>0</v>
      </c>
      <c r="U98" s="26">
        <v>0</v>
      </c>
      <c r="V98" s="25">
        <v>0</v>
      </c>
      <c r="W98" s="27">
        <v>0</v>
      </c>
      <c r="X98" s="28">
        <v>0</v>
      </c>
      <c r="Y98" s="47" t="s">
        <v>11</v>
      </c>
    </row>
    <row r="99" spans="1:25" s="2" customFormat="1" ht="27" customHeight="1" thickBot="1">
      <c r="A99" s="280"/>
      <c r="B99" s="333"/>
      <c r="C99" s="434"/>
      <c r="D99" s="436"/>
      <c r="E99" s="294"/>
      <c r="F99" s="290"/>
      <c r="G99" s="294"/>
      <c r="H99" s="294"/>
      <c r="I99" s="355"/>
      <c r="J99" s="355"/>
      <c r="K99" s="355"/>
      <c r="L99" s="355"/>
      <c r="M99" s="347"/>
      <c r="N99" s="286"/>
      <c r="O99" s="288"/>
      <c r="P99" s="290"/>
      <c r="Q99" s="57">
        <v>0</v>
      </c>
      <c r="R99" s="58">
        <v>0</v>
      </c>
      <c r="S99" s="58">
        <v>0</v>
      </c>
      <c r="T99" s="59">
        <v>0</v>
      </c>
      <c r="U99" s="58">
        <v>0</v>
      </c>
      <c r="V99" s="57">
        <v>0</v>
      </c>
      <c r="W99" s="59">
        <v>0</v>
      </c>
      <c r="X99" s="60">
        <v>0</v>
      </c>
      <c r="Y99" s="48" t="s">
        <v>8</v>
      </c>
    </row>
    <row r="100" spans="1:25" s="2" customFormat="1" ht="27" customHeight="1">
      <c r="A100" s="279">
        <v>47</v>
      </c>
      <c r="B100" s="332" t="s">
        <v>365</v>
      </c>
      <c r="C100" s="433" t="s">
        <v>321</v>
      </c>
      <c r="D100" s="435" t="s">
        <v>142</v>
      </c>
      <c r="E100" s="293">
        <v>3145</v>
      </c>
      <c r="F100" s="289">
        <v>3145</v>
      </c>
      <c r="G100" s="293">
        <v>573</v>
      </c>
      <c r="H100" s="293">
        <v>573</v>
      </c>
      <c r="I100" s="295">
        <v>573</v>
      </c>
      <c r="J100" s="295">
        <v>0</v>
      </c>
      <c r="K100" s="295">
        <v>0</v>
      </c>
      <c r="L100" s="295">
        <v>0</v>
      </c>
      <c r="M100" s="346">
        <v>3249</v>
      </c>
      <c r="N100" s="285">
        <v>0</v>
      </c>
      <c r="O100" s="287">
        <f>+(+E100+G100)-(M100+N100)</f>
        <v>469</v>
      </c>
      <c r="P100" s="289">
        <v>469</v>
      </c>
      <c r="Q100" s="25">
        <v>1</v>
      </c>
      <c r="R100" s="26">
        <v>0</v>
      </c>
      <c r="S100" s="26">
        <v>0</v>
      </c>
      <c r="T100" s="27">
        <v>0</v>
      </c>
      <c r="U100" s="26">
        <v>0</v>
      </c>
      <c r="V100" s="25">
        <v>0</v>
      </c>
      <c r="W100" s="27">
        <v>0</v>
      </c>
      <c r="X100" s="28">
        <v>0</v>
      </c>
      <c r="Y100" s="47" t="s">
        <v>11</v>
      </c>
    </row>
    <row r="101" spans="1:25" s="2" customFormat="1" ht="27" customHeight="1" thickBot="1">
      <c r="A101" s="280"/>
      <c r="B101" s="333"/>
      <c r="C101" s="434"/>
      <c r="D101" s="436"/>
      <c r="E101" s="294"/>
      <c r="F101" s="290"/>
      <c r="G101" s="294"/>
      <c r="H101" s="294"/>
      <c r="I101" s="355"/>
      <c r="J101" s="355"/>
      <c r="K101" s="355"/>
      <c r="L101" s="355"/>
      <c r="M101" s="347"/>
      <c r="N101" s="286"/>
      <c r="O101" s="288"/>
      <c r="P101" s="290"/>
      <c r="Q101" s="57">
        <v>573</v>
      </c>
      <c r="R101" s="58">
        <v>0</v>
      </c>
      <c r="S101" s="58">
        <v>0</v>
      </c>
      <c r="T101" s="59">
        <v>0</v>
      </c>
      <c r="U101" s="58">
        <v>0</v>
      </c>
      <c r="V101" s="57">
        <v>0</v>
      </c>
      <c r="W101" s="59">
        <v>0</v>
      </c>
      <c r="X101" s="60">
        <v>0</v>
      </c>
      <c r="Y101" s="48" t="s">
        <v>8</v>
      </c>
    </row>
    <row r="102" spans="1:25" s="2" customFormat="1" ht="27" customHeight="1">
      <c r="A102" s="279">
        <v>48</v>
      </c>
      <c r="B102" s="332" t="s">
        <v>366</v>
      </c>
      <c r="C102" s="433" t="s">
        <v>321</v>
      </c>
      <c r="D102" s="435" t="s">
        <v>142</v>
      </c>
      <c r="E102" s="293">
        <v>595</v>
      </c>
      <c r="F102" s="289">
        <v>595</v>
      </c>
      <c r="G102" s="293">
        <v>0.06</v>
      </c>
      <c r="H102" s="293">
        <v>0.06</v>
      </c>
      <c r="I102" s="295">
        <v>0</v>
      </c>
      <c r="J102" s="295">
        <v>0</v>
      </c>
      <c r="K102" s="295">
        <v>0</v>
      </c>
      <c r="L102" s="295">
        <v>0.06</v>
      </c>
      <c r="M102" s="346">
        <v>89</v>
      </c>
      <c r="N102" s="285">
        <v>50</v>
      </c>
      <c r="O102" s="287">
        <f>+(+E102+G102)-(M102+N102)</f>
        <v>456.05999999999995</v>
      </c>
      <c r="P102" s="289">
        <v>456.05999999999995</v>
      </c>
      <c r="Q102" s="25">
        <v>0</v>
      </c>
      <c r="R102" s="26">
        <v>0</v>
      </c>
      <c r="S102" s="26">
        <v>0</v>
      </c>
      <c r="T102" s="27">
        <v>0</v>
      </c>
      <c r="U102" s="26">
        <v>0</v>
      </c>
      <c r="V102" s="25">
        <v>0</v>
      </c>
      <c r="W102" s="27">
        <v>0</v>
      </c>
      <c r="X102" s="28">
        <v>0</v>
      </c>
      <c r="Y102" s="47" t="s">
        <v>11</v>
      </c>
    </row>
    <row r="103" spans="1:25" s="2" customFormat="1" ht="27" customHeight="1" thickBot="1">
      <c r="A103" s="280"/>
      <c r="B103" s="333"/>
      <c r="C103" s="434"/>
      <c r="D103" s="436"/>
      <c r="E103" s="294"/>
      <c r="F103" s="290"/>
      <c r="G103" s="294"/>
      <c r="H103" s="294"/>
      <c r="I103" s="355"/>
      <c r="J103" s="355"/>
      <c r="K103" s="355"/>
      <c r="L103" s="355"/>
      <c r="M103" s="347"/>
      <c r="N103" s="286"/>
      <c r="O103" s="288"/>
      <c r="P103" s="290"/>
      <c r="Q103" s="57">
        <v>0</v>
      </c>
      <c r="R103" s="58">
        <v>0</v>
      </c>
      <c r="S103" s="58">
        <v>0</v>
      </c>
      <c r="T103" s="59">
        <v>0</v>
      </c>
      <c r="U103" s="58">
        <v>0</v>
      </c>
      <c r="V103" s="57">
        <v>0</v>
      </c>
      <c r="W103" s="59">
        <v>0</v>
      </c>
      <c r="X103" s="60">
        <v>0</v>
      </c>
      <c r="Y103" s="48" t="s">
        <v>8</v>
      </c>
    </row>
    <row r="104" spans="1:25" s="2" customFormat="1" ht="27" customHeight="1">
      <c r="A104" s="279">
        <v>49</v>
      </c>
      <c r="B104" s="332" t="s">
        <v>367</v>
      </c>
      <c r="C104" s="433" t="s">
        <v>321</v>
      </c>
      <c r="D104" s="435" t="s">
        <v>142</v>
      </c>
      <c r="E104" s="293">
        <v>522</v>
      </c>
      <c r="F104" s="289">
        <v>522</v>
      </c>
      <c r="G104" s="293">
        <v>0.07</v>
      </c>
      <c r="H104" s="293">
        <v>0.07</v>
      </c>
      <c r="I104" s="295">
        <v>0</v>
      </c>
      <c r="J104" s="295">
        <v>0</v>
      </c>
      <c r="K104" s="295">
        <v>0</v>
      </c>
      <c r="L104" s="295">
        <v>0.07</v>
      </c>
      <c r="M104" s="346">
        <v>135</v>
      </c>
      <c r="N104" s="285">
        <v>0</v>
      </c>
      <c r="O104" s="287">
        <f>+(+E104+G104)-(M104+N104)</f>
        <v>387.07000000000005</v>
      </c>
      <c r="P104" s="289">
        <v>387.07000000000005</v>
      </c>
      <c r="Q104" s="25">
        <v>0</v>
      </c>
      <c r="R104" s="26">
        <v>0</v>
      </c>
      <c r="S104" s="26">
        <v>0</v>
      </c>
      <c r="T104" s="27">
        <v>0</v>
      </c>
      <c r="U104" s="26">
        <v>0</v>
      </c>
      <c r="V104" s="25">
        <v>0</v>
      </c>
      <c r="W104" s="27">
        <v>0</v>
      </c>
      <c r="X104" s="28">
        <v>0</v>
      </c>
      <c r="Y104" s="47" t="s">
        <v>11</v>
      </c>
    </row>
    <row r="105" spans="1:25" s="2" customFormat="1" ht="27" customHeight="1" thickBot="1">
      <c r="A105" s="280"/>
      <c r="B105" s="333"/>
      <c r="C105" s="434"/>
      <c r="D105" s="436"/>
      <c r="E105" s="294"/>
      <c r="F105" s="290"/>
      <c r="G105" s="294"/>
      <c r="H105" s="294"/>
      <c r="I105" s="355"/>
      <c r="J105" s="355"/>
      <c r="K105" s="355"/>
      <c r="L105" s="355"/>
      <c r="M105" s="347"/>
      <c r="N105" s="286"/>
      <c r="O105" s="288"/>
      <c r="P105" s="290"/>
      <c r="Q105" s="57">
        <v>0</v>
      </c>
      <c r="R105" s="58">
        <v>0</v>
      </c>
      <c r="S105" s="58">
        <v>0</v>
      </c>
      <c r="T105" s="59">
        <v>0</v>
      </c>
      <c r="U105" s="58">
        <v>0</v>
      </c>
      <c r="V105" s="57">
        <v>0</v>
      </c>
      <c r="W105" s="59">
        <v>0</v>
      </c>
      <c r="X105" s="60">
        <v>0</v>
      </c>
      <c r="Y105" s="48" t="s">
        <v>8</v>
      </c>
    </row>
    <row r="106" spans="1:25" s="2" customFormat="1" ht="27" customHeight="1">
      <c r="A106" s="279">
        <v>50</v>
      </c>
      <c r="B106" s="332" t="s">
        <v>368</v>
      </c>
      <c r="C106" s="433" t="s">
        <v>321</v>
      </c>
      <c r="D106" s="435" t="s">
        <v>142</v>
      </c>
      <c r="E106" s="293">
        <v>535</v>
      </c>
      <c r="F106" s="289">
        <v>535</v>
      </c>
      <c r="G106" s="293">
        <v>0.1</v>
      </c>
      <c r="H106" s="293">
        <v>0.1</v>
      </c>
      <c r="I106" s="295">
        <v>0</v>
      </c>
      <c r="J106" s="295">
        <v>0</v>
      </c>
      <c r="K106" s="295">
        <v>0</v>
      </c>
      <c r="L106" s="295">
        <v>0.1</v>
      </c>
      <c r="M106" s="346">
        <v>128</v>
      </c>
      <c r="N106" s="285">
        <v>97</v>
      </c>
      <c r="O106" s="287">
        <f>+(+E106+G106)-(M106+N106)</f>
        <v>310.1</v>
      </c>
      <c r="P106" s="289">
        <v>310.1</v>
      </c>
      <c r="Q106" s="25">
        <v>0</v>
      </c>
      <c r="R106" s="26">
        <v>0</v>
      </c>
      <c r="S106" s="26">
        <v>0</v>
      </c>
      <c r="T106" s="27">
        <v>0</v>
      </c>
      <c r="U106" s="26">
        <v>0</v>
      </c>
      <c r="V106" s="25">
        <v>0</v>
      </c>
      <c r="W106" s="27">
        <v>0</v>
      </c>
      <c r="X106" s="28">
        <v>0</v>
      </c>
      <c r="Y106" s="47" t="s">
        <v>11</v>
      </c>
    </row>
    <row r="107" spans="1:25" s="2" customFormat="1" ht="27" customHeight="1" thickBot="1">
      <c r="A107" s="280"/>
      <c r="B107" s="333"/>
      <c r="C107" s="434"/>
      <c r="D107" s="436"/>
      <c r="E107" s="294"/>
      <c r="F107" s="290"/>
      <c r="G107" s="294"/>
      <c r="H107" s="294"/>
      <c r="I107" s="355"/>
      <c r="J107" s="355"/>
      <c r="K107" s="355"/>
      <c r="L107" s="355"/>
      <c r="M107" s="347"/>
      <c r="N107" s="286"/>
      <c r="O107" s="288"/>
      <c r="P107" s="290"/>
      <c r="Q107" s="57">
        <v>0</v>
      </c>
      <c r="R107" s="58">
        <v>0</v>
      </c>
      <c r="S107" s="58">
        <v>0</v>
      </c>
      <c r="T107" s="59">
        <v>0</v>
      </c>
      <c r="U107" s="58">
        <v>0</v>
      </c>
      <c r="V107" s="57">
        <v>0</v>
      </c>
      <c r="W107" s="59">
        <v>0</v>
      </c>
      <c r="X107" s="60">
        <v>0</v>
      </c>
      <c r="Y107" s="48" t="s">
        <v>8</v>
      </c>
    </row>
    <row r="108" spans="1:25" s="2" customFormat="1" ht="21.75" customHeight="1">
      <c r="A108" s="279"/>
      <c r="B108" s="429" t="s">
        <v>369</v>
      </c>
      <c r="C108" s="430"/>
      <c r="D108" s="426"/>
      <c r="E108" s="293">
        <v>5410</v>
      </c>
      <c r="F108" s="289">
        <v>5410</v>
      </c>
      <c r="G108" s="293">
        <v>289</v>
      </c>
      <c r="H108" s="293">
        <v>289</v>
      </c>
      <c r="I108" s="295">
        <v>284</v>
      </c>
      <c r="J108" s="295">
        <v>0</v>
      </c>
      <c r="K108" s="295">
        <v>0</v>
      </c>
      <c r="L108" s="295">
        <v>5</v>
      </c>
      <c r="M108" s="346">
        <v>1849</v>
      </c>
      <c r="N108" s="285">
        <v>2017</v>
      </c>
      <c r="O108" s="287">
        <f>+(+E108+G108)-(M108+N108)</f>
        <v>1833</v>
      </c>
      <c r="P108" s="289">
        <v>1833</v>
      </c>
      <c r="Q108" s="25">
        <v>7</v>
      </c>
      <c r="R108" s="26">
        <v>0</v>
      </c>
      <c r="S108" s="26">
        <v>0</v>
      </c>
      <c r="T108" s="27">
        <v>0</v>
      </c>
      <c r="U108" s="26">
        <v>0</v>
      </c>
      <c r="V108" s="25">
        <v>0</v>
      </c>
      <c r="W108" s="27">
        <v>0</v>
      </c>
      <c r="X108" s="28">
        <v>0</v>
      </c>
      <c r="Y108" s="47" t="s">
        <v>11</v>
      </c>
    </row>
    <row r="109" spans="1:25" s="2" customFormat="1" ht="21.75" customHeight="1" thickBot="1">
      <c r="A109" s="280"/>
      <c r="B109" s="431"/>
      <c r="C109" s="432"/>
      <c r="D109" s="427"/>
      <c r="E109" s="294"/>
      <c r="F109" s="290"/>
      <c r="G109" s="294"/>
      <c r="H109" s="294"/>
      <c r="I109" s="355"/>
      <c r="J109" s="355"/>
      <c r="K109" s="355"/>
      <c r="L109" s="355"/>
      <c r="M109" s="347"/>
      <c r="N109" s="286"/>
      <c r="O109" s="288"/>
      <c r="P109" s="290"/>
      <c r="Q109" s="57">
        <v>284</v>
      </c>
      <c r="R109" s="58">
        <v>0</v>
      </c>
      <c r="S109" s="58">
        <v>0</v>
      </c>
      <c r="T109" s="59">
        <v>0</v>
      </c>
      <c r="U109" s="58">
        <v>0</v>
      </c>
      <c r="V109" s="57">
        <v>0</v>
      </c>
      <c r="W109" s="59">
        <v>0</v>
      </c>
      <c r="X109" s="60">
        <v>0</v>
      </c>
      <c r="Y109" s="48" t="s">
        <v>8</v>
      </c>
    </row>
    <row r="110" spans="1:25" s="3" customFormat="1" ht="19.5" customHeight="1">
      <c r="A110" s="279" t="s">
        <v>309</v>
      </c>
      <c r="B110" s="279">
        <v>81</v>
      </c>
      <c r="C110" s="332"/>
      <c r="D110" s="426"/>
      <c r="E110" s="287">
        <v>1264552</v>
      </c>
      <c r="F110" s="324">
        <v>1264552</v>
      </c>
      <c r="G110" s="287">
        <v>163853</v>
      </c>
      <c r="H110" s="326">
        <v>163853</v>
      </c>
      <c r="I110" s="326">
        <f>SUM(I8:I109)</f>
        <v>163679</v>
      </c>
      <c r="J110" s="326">
        <f>SUM(J8:J109)</f>
        <v>0</v>
      </c>
      <c r="K110" s="326">
        <f>SUM(K8:K109)</f>
        <v>0</v>
      </c>
      <c r="L110" s="326">
        <v>174</v>
      </c>
      <c r="M110" s="326">
        <v>424845</v>
      </c>
      <c r="N110" s="328">
        <f>SUM(N8:N109)</f>
        <v>2411.24</v>
      </c>
      <c r="O110" s="287">
        <f>SUM(O8:O109)+1</f>
        <v>1001150.3167099999</v>
      </c>
      <c r="P110" s="324">
        <f>SUM(P8:P109)+1</f>
        <v>1001150.31471</v>
      </c>
      <c r="Q110" s="29">
        <f aca="true" t="shared" si="0" ref="Q110:X110">SUMIF($Y$8:$Y$109,$Y$6,Q8:Q109)</f>
        <v>82</v>
      </c>
      <c r="R110" s="30">
        <f t="shared" si="0"/>
        <v>0</v>
      </c>
      <c r="S110" s="30">
        <f t="shared" si="0"/>
        <v>0</v>
      </c>
      <c r="T110" s="31">
        <f t="shared" si="0"/>
        <v>0</v>
      </c>
      <c r="U110" s="30">
        <f t="shared" si="0"/>
        <v>0</v>
      </c>
      <c r="V110" s="29">
        <f t="shared" si="0"/>
        <v>0</v>
      </c>
      <c r="W110" s="31">
        <f t="shared" si="0"/>
        <v>0</v>
      </c>
      <c r="X110" s="32">
        <f t="shared" si="0"/>
        <v>0</v>
      </c>
      <c r="Y110" s="47" t="s">
        <v>11</v>
      </c>
    </row>
    <row r="111" spans="1:25" s="3" customFormat="1" ht="19.5" customHeight="1" thickBot="1">
      <c r="A111" s="280"/>
      <c r="B111" s="280"/>
      <c r="C111" s="333"/>
      <c r="D111" s="427"/>
      <c r="E111" s="340"/>
      <c r="F111" s="428"/>
      <c r="G111" s="288"/>
      <c r="H111" s="425"/>
      <c r="I111" s="327"/>
      <c r="J111" s="327"/>
      <c r="K111" s="327"/>
      <c r="L111" s="327"/>
      <c r="M111" s="327"/>
      <c r="N111" s="329"/>
      <c r="O111" s="288"/>
      <c r="P111" s="325"/>
      <c r="Q111" s="61">
        <f>SUMIF($Y$8:$Y$109,$Y$7,Q8:Q109)</f>
        <v>163679</v>
      </c>
      <c r="R111" s="62">
        <f aca="true" t="shared" si="1" ref="R111:X111">SUMIF($Y$8:$Y$109,$Y$6,R8:R109)</f>
        <v>0</v>
      </c>
      <c r="S111" s="62">
        <f t="shared" si="1"/>
        <v>0</v>
      </c>
      <c r="T111" s="63">
        <f t="shared" si="1"/>
        <v>0</v>
      </c>
      <c r="U111" s="62">
        <f t="shared" si="1"/>
        <v>0</v>
      </c>
      <c r="V111" s="61">
        <f t="shared" si="1"/>
        <v>0</v>
      </c>
      <c r="W111" s="63">
        <f t="shared" si="1"/>
        <v>0</v>
      </c>
      <c r="X111" s="64">
        <f t="shared" si="1"/>
        <v>0</v>
      </c>
      <c r="Y111" s="48" t="s">
        <v>8</v>
      </c>
    </row>
    <row r="112" ht="14.25" hidden="1" outlineLevel="1" thickBot="1">
      <c r="A112" s="1" t="s">
        <v>38</v>
      </c>
    </row>
    <row r="113" spans="3:15" ht="14.25" hidden="1" outlineLevel="1" thickBot="1">
      <c r="C113" s="1" t="s">
        <v>39</v>
      </c>
      <c r="F113" s="1" t="s">
        <v>310</v>
      </c>
      <c r="O113" s="54"/>
    </row>
    <row r="114" spans="3:6" ht="14.25" hidden="1" outlineLevel="1" thickBot="1">
      <c r="C114" s="1" t="s">
        <v>40</v>
      </c>
      <c r="F114" s="1" t="s">
        <v>311</v>
      </c>
    </row>
    <row r="115" spans="3:6" ht="14.25" hidden="1" outlineLevel="1" thickBot="1">
      <c r="C115" s="1" t="s">
        <v>41</v>
      </c>
      <c r="F115" s="1" t="s">
        <v>312</v>
      </c>
    </row>
    <row r="116" spans="3:6" ht="14.25" hidden="1" outlineLevel="1" thickBot="1">
      <c r="C116" s="1" t="s">
        <v>42</v>
      </c>
      <c r="F116" s="1" t="s">
        <v>313</v>
      </c>
    </row>
    <row r="117" spans="3:6" ht="14.25" hidden="1" outlineLevel="1" thickBot="1">
      <c r="C117" s="1" t="s">
        <v>43</v>
      </c>
      <c r="F117" s="1" t="s">
        <v>314</v>
      </c>
    </row>
    <row r="118" spans="3:6" ht="14.25" hidden="1" outlineLevel="1" thickBot="1">
      <c r="C118" s="1" t="s">
        <v>44</v>
      </c>
      <c r="F118" s="1" t="s">
        <v>315</v>
      </c>
    </row>
    <row r="119" ht="14.25" hidden="1" outlineLevel="1" thickBot="1">
      <c r="C119" s="1" t="s">
        <v>45</v>
      </c>
    </row>
    <row r="120" ht="14.25" hidden="1" outlineLevel="1" thickBot="1">
      <c r="C120" s="1" t="s">
        <v>46</v>
      </c>
    </row>
    <row r="121" ht="14.25" hidden="1" outlineLevel="1" thickBot="1">
      <c r="C121" s="1" t="s">
        <v>47</v>
      </c>
    </row>
    <row r="122" ht="14.25" hidden="1" outlineLevel="1" thickBot="1">
      <c r="C122" s="1" t="s">
        <v>48</v>
      </c>
    </row>
    <row r="123" ht="13.5" collapsed="1">
      <c r="O123" s="53">
        <f>+(+$E$110+$G$110)-($M$110+$N$110)</f>
        <v>1001148.76</v>
      </c>
    </row>
  </sheetData>
  <sheetProtection/>
  <mergeCells count="854">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K16:K17"/>
    <mergeCell ref="L16:L17"/>
    <mergeCell ref="A14:A15"/>
    <mergeCell ref="B14:B15"/>
    <mergeCell ref="C14:C15"/>
    <mergeCell ref="D14:D15"/>
    <mergeCell ref="E14:E15"/>
    <mergeCell ref="F14:F15"/>
    <mergeCell ref="G12:G13"/>
    <mergeCell ref="H12:H13"/>
    <mergeCell ref="I12:I13"/>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B22:B23"/>
    <mergeCell ref="C22:C23"/>
    <mergeCell ref="D22:D23"/>
    <mergeCell ref="E22:E23"/>
    <mergeCell ref="F22:F23"/>
    <mergeCell ref="G20:G21"/>
    <mergeCell ref="H20:H21"/>
    <mergeCell ref="I20:I21"/>
    <mergeCell ref="M18:M19"/>
    <mergeCell ref="C18:C19"/>
    <mergeCell ref="D18:D19"/>
    <mergeCell ref="E18:E19"/>
    <mergeCell ref="F18:F19"/>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K28:K29"/>
    <mergeCell ref="L28:L29"/>
    <mergeCell ref="A26:A27"/>
    <mergeCell ref="B26:B27"/>
    <mergeCell ref="C26:C27"/>
    <mergeCell ref="D26:D27"/>
    <mergeCell ref="E26:E27"/>
    <mergeCell ref="F26:F27"/>
    <mergeCell ref="G24:G25"/>
    <mergeCell ref="H24:H25"/>
    <mergeCell ref="I24:I25"/>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B34:B35"/>
    <mergeCell ref="C34:C35"/>
    <mergeCell ref="D34:D35"/>
    <mergeCell ref="E34:E35"/>
    <mergeCell ref="F34:F35"/>
    <mergeCell ref="G32:G33"/>
    <mergeCell ref="H32:H33"/>
    <mergeCell ref="I32:I33"/>
    <mergeCell ref="M30:M31"/>
    <mergeCell ref="C30:C31"/>
    <mergeCell ref="D30:D31"/>
    <mergeCell ref="E30:E31"/>
    <mergeCell ref="F30:F31"/>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K40:K41"/>
    <mergeCell ref="L40:L41"/>
    <mergeCell ref="A38:A39"/>
    <mergeCell ref="B38:B39"/>
    <mergeCell ref="C38:C39"/>
    <mergeCell ref="D38:D39"/>
    <mergeCell ref="E38:E39"/>
    <mergeCell ref="F38:F39"/>
    <mergeCell ref="G36:G37"/>
    <mergeCell ref="H36:H37"/>
    <mergeCell ref="I36:I37"/>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B46:B47"/>
    <mergeCell ref="C46:C47"/>
    <mergeCell ref="D46:D47"/>
    <mergeCell ref="E46:E47"/>
    <mergeCell ref="F46:F47"/>
    <mergeCell ref="G44:G45"/>
    <mergeCell ref="H44:H45"/>
    <mergeCell ref="I44:I45"/>
    <mergeCell ref="M42:M43"/>
    <mergeCell ref="C42:C43"/>
    <mergeCell ref="D42:D43"/>
    <mergeCell ref="E42:E43"/>
    <mergeCell ref="F42:F43"/>
    <mergeCell ref="M46:M47"/>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J48:J49"/>
    <mergeCell ref="K48:K49"/>
    <mergeCell ref="L48:L49"/>
    <mergeCell ref="A46:A47"/>
    <mergeCell ref="K52:K53"/>
    <mergeCell ref="L52:L53"/>
    <mergeCell ref="A50:A51"/>
    <mergeCell ref="B50:B51"/>
    <mergeCell ref="C50:C51"/>
    <mergeCell ref="D50:D51"/>
    <mergeCell ref="E50:E51"/>
    <mergeCell ref="F50:F51"/>
    <mergeCell ref="G48:G49"/>
    <mergeCell ref="H48:H49"/>
    <mergeCell ref="I48:I49"/>
    <mergeCell ref="G52:G53"/>
    <mergeCell ref="H52:H53"/>
    <mergeCell ref="I52:I53"/>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J52:J53"/>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J56:J57"/>
    <mergeCell ref="K56:K57"/>
    <mergeCell ref="L56:L57"/>
    <mergeCell ref="A54:A55"/>
    <mergeCell ref="B54:B55"/>
    <mergeCell ref="B58:B59"/>
    <mergeCell ref="C58:C59"/>
    <mergeCell ref="D58:D59"/>
    <mergeCell ref="E58:E59"/>
    <mergeCell ref="F58:F59"/>
    <mergeCell ref="G56:G57"/>
    <mergeCell ref="H56:H57"/>
    <mergeCell ref="I56:I57"/>
    <mergeCell ref="M54:M55"/>
    <mergeCell ref="C54:C55"/>
    <mergeCell ref="D54:D55"/>
    <mergeCell ref="E54:E55"/>
    <mergeCell ref="F54:F55"/>
    <mergeCell ref="M58:M59"/>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J60:J61"/>
    <mergeCell ref="K60:K61"/>
    <mergeCell ref="L60:L61"/>
    <mergeCell ref="A58:A59"/>
    <mergeCell ref="K64:K65"/>
    <mergeCell ref="L64:L65"/>
    <mergeCell ref="A62:A63"/>
    <mergeCell ref="B62:B63"/>
    <mergeCell ref="C62:C63"/>
    <mergeCell ref="D62:D63"/>
    <mergeCell ref="E62:E63"/>
    <mergeCell ref="F62:F63"/>
    <mergeCell ref="G60:G61"/>
    <mergeCell ref="H60:H61"/>
    <mergeCell ref="I60:I61"/>
    <mergeCell ref="G64:G65"/>
    <mergeCell ref="H64:H65"/>
    <mergeCell ref="I64:I65"/>
    <mergeCell ref="M62:M63"/>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J64:J65"/>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J68:J69"/>
    <mergeCell ref="K68:K69"/>
    <mergeCell ref="L68:L69"/>
    <mergeCell ref="A66:A67"/>
    <mergeCell ref="B66:B67"/>
    <mergeCell ref="B70:B71"/>
    <mergeCell ref="C70:C71"/>
    <mergeCell ref="D70:D71"/>
    <mergeCell ref="E70:E71"/>
    <mergeCell ref="F70:F71"/>
    <mergeCell ref="G68:G69"/>
    <mergeCell ref="H68:H69"/>
    <mergeCell ref="I68:I69"/>
    <mergeCell ref="M66:M67"/>
    <mergeCell ref="C66:C67"/>
    <mergeCell ref="D66:D67"/>
    <mergeCell ref="E66:E67"/>
    <mergeCell ref="F66:F67"/>
    <mergeCell ref="M70:M71"/>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J72:J73"/>
    <mergeCell ref="K72:K73"/>
    <mergeCell ref="L72:L73"/>
    <mergeCell ref="A70:A71"/>
    <mergeCell ref="K76:K77"/>
    <mergeCell ref="L76:L77"/>
    <mergeCell ref="A74:A75"/>
    <mergeCell ref="B74:B75"/>
    <mergeCell ref="C74:C75"/>
    <mergeCell ref="D74:D75"/>
    <mergeCell ref="E74:E75"/>
    <mergeCell ref="F74:F75"/>
    <mergeCell ref="G72:G73"/>
    <mergeCell ref="H72:H73"/>
    <mergeCell ref="I72:I73"/>
    <mergeCell ref="G76:G77"/>
    <mergeCell ref="H76:H77"/>
    <mergeCell ref="I76:I77"/>
    <mergeCell ref="M74:M75"/>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J76:J77"/>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J80:J81"/>
    <mergeCell ref="K80:K81"/>
    <mergeCell ref="L80:L81"/>
    <mergeCell ref="A78:A79"/>
    <mergeCell ref="B78:B79"/>
    <mergeCell ref="B82:B83"/>
    <mergeCell ref="C82:C83"/>
    <mergeCell ref="D82:D83"/>
    <mergeCell ref="E82:E83"/>
    <mergeCell ref="F82:F83"/>
    <mergeCell ref="G80:G81"/>
    <mergeCell ref="H80:H81"/>
    <mergeCell ref="I80:I81"/>
    <mergeCell ref="M78:M79"/>
    <mergeCell ref="C78:C79"/>
    <mergeCell ref="D78:D79"/>
    <mergeCell ref="E78:E79"/>
    <mergeCell ref="F78:F79"/>
    <mergeCell ref="M82:M83"/>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J84:J85"/>
    <mergeCell ref="K84:K85"/>
    <mergeCell ref="L84:L85"/>
    <mergeCell ref="A82:A83"/>
    <mergeCell ref="K88:K89"/>
    <mergeCell ref="L88:L89"/>
    <mergeCell ref="A86:A87"/>
    <mergeCell ref="B86:B87"/>
    <mergeCell ref="C86:C87"/>
    <mergeCell ref="D86:D87"/>
    <mergeCell ref="E86:E87"/>
    <mergeCell ref="F86:F87"/>
    <mergeCell ref="G84:G85"/>
    <mergeCell ref="H84:H85"/>
    <mergeCell ref="I84:I85"/>
    <mergeCell ref="G88:G89"/>
    <mergeCell ref="H88:H89"/>
    <mergeCell ref="I88:I89"/>
    <mergeCell ref="M86:M87"/>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J88:J89"/>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J92:J93"/>
    <mergeCell ref="K92:K93"/>
    <mergeCell ref="L92:L93"/>
    <mergeCell ref="A90:A91"/>
    <mergeCell ref="B90:B91"/>
    <mergeCell ref="B94:B95"/>
    <mergeCell ref="C94:C95"/>
    <mergeCell ref="D94:D95"/>
    <mergeCell ref="E94:E95"/>
    <mergeCell ref="F94:F95"/>
    <mergeCell ref="G92:G93"/>
    <mergeCell ref="H92:H93"/>
    <mergeCell ref="I92:I93"/>
    <mergeCell ref="M90:M91"/>
    <mergeCell ref="C90:C91"/>
    <mergeCell ref="D90:D91"/>
    <mergeCell ref="E90:E91"/>
    <mergeCell ref="F90:F91"/>
    <mergeCell ref="M94:M95"/>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6:M97"/>
    <mergeCell ref="N96:N97"/>
    <mergeCell ref="O96:O97"/>
    <mergeCell ref="P96:P97"/>
    <mergeCell ref="J96:J97"/>
    <mergeCell ref="K96:K97"/>
    <mergeCell ref="L96:L97"/>
    <mergeCell ref="A94:A95"/>
    <mergeCell ref="K100:K101"/>
    <mergeCell ref="L100:L101"/>
    <mergeCell ref="A98:A99"/>
    <mergeCell ref="B98:B99"/>
    <mergeCell ref="C98:C99"/>
    <mergeCell ref="D98:D99"/>
    <mergeCell ref="E98:E99"/>
    <mergeCell ref="F98:F99"/>
    <mergeCell ref="G96:G97"/>
    <mergeCell ref="H96:H97"/>
    <mergeCell ref="I96:I97"/>
    <mergeCell ref="G100:G101"/>
    <mergeCell ref="H100:H101"/>
    <mergeCell ref="I100:I101"/>
    <mergeCell ref="M98:M99"/>
    <mergeCell ref="N98:N99"/>
    <mergeCell ref="O98:O99"/>
    <mergeCell ref="P98:P99"/>
    <mergeCell ref="A100:A101"/>
    <mergeCell ref="B100:B101"/>
    <mergeCell ref="C100:C101"/>
    <mergeCell ref="D100:D101"/>
    <mergeCell ref="E100:E101"/>
    <mergeCell ref="F100:F101"/>
    <mergeCell ref="G98:G99"/>
    <mergeCell ref="H98:H99"/>
    <mergeCell ref="I98:I99"/>
    <mergeCell ref="J98:J99"/>
    <mergeCell ref="K98:K99"/>
    <mergeCell ref="L98:L99"/>
    <mergeCell ref="M100:M101"/>
    <mergeCell ref="N100:N101"/>
    <mergeCell ref="O100:O101"/>
    <mergeCell ref="P100:P101"/>
    <mergeCell ref="J100:J101"/>
    <mergeCell ref="N102:N103"/>
    <mergeCell ref="O102:O103"/>
    <mergeCell ref="P102:P103"/>
    <mergeCell ref="A104:A105"/>
    <mergeCell ref="B104:B105"/>
    <mergeCell ref="C104:C105"/>
    <mergeCell ref="D104:D105"/>
    <mergeCell ref="E104:E105"/>
    <mergeCell ref="F104:F105"/>
    <mergeCell ref="G102:G103"/>
    <mergeCell ref="H102:H103"/>
    <mergeCell ref="I102:I103"/>
    <mergeCell ref="J102:J103"/>
    <mergeCell ref="K102:K103"/>
    <mergeCell ref="L102:L103"/>
    <mergeCell ref="M104:M105"/>
    <mergeCell ref="N104:N105"/>
    <mergeCell ref="O104:O105"/>
    <mergeCell ref="P104:P105"/>
    <mergeCell ref="J104:J105"/>
    <mergeCell ref="K104:K105"/>
    <mergeCell ref="L104:L105"/>
    <mergeCell ref="A102:A103"/>
    <mergeCell ref="B102:B103"/>
    <mergeCell ref="B106:B107"/>
    <mergeCell ref="C106:C107"/>
    <mergeCell ref="D106:D107"/>
    <mergeCell ref="E106:E107"/>
    <mergeCell ref="F106:F107"/>
    <mergeCell ref="G104:G105"/>
    <mergeCell ref="H104:H105"/>
    <mergeCell ref="I104:I105"/>
    <mergeCell ref="M102:M103"/>
    <mergeCell ref="C102:C103"/>
    <mergeCell ref="D102:D103"/>
    <mergeCell ref="E102:E103"/>
    <mergeCell ref="F102:F103"/>
    <mergeCell ref="M106:M107"/>
    <mergeCell ref="N106:N107"/>
    <mergeCell ref="O106:O107"/>
    <mergeCell ref="P106:P107"/>
    <mergeCell ref="A108:A109"/>
    <mergeCell ref="B108:C109"/>
    <mergeCell ref="D108:D109"/>
    <mergeCell ref="E108:E109"/>
    <mergeCell ref="F108:F109"/>
    <mergeCell ref="G108:G109"/>
    <mergeCell ref="G106:G107"/>
    <mergeCell ref="H106:H107"/>
    <mergeCell ref="I106:I107"/>
    <mergeCell ref="J106:J107"/>
    <mergeCell ref="K106:K107"/>
    <mergeCell ref="L106:L107"/>
    <mergeCell ref="N108:N109"/>
    <mergeCell ref="O108:O109"/>
    <mergeCell ref="P108:P109"/>
    <mergeCell ref="J108:J109"/>
    <mergeCell ref="K108:K109"/>
    <mergeCell ref="L108:L109"/>
    <mergeCell ref="M108:M109"/>
    <mergeCell ref="A106:A107"/>
    <mergeCell ref="A110:A111"/>
    <mergeCell ref="B110:B111"/>
    <mergeCell ref="C110:C111"/>
    <mergeCell ref="D110:D111"/>
    <mergeCell ref="E110:E111"/>
    <mergeCell ref="F110:F111"/>
    <mergeCell ref="G110:G111"/>
    <mergeCell ref="H108:H109"/>
    <mergeCell ref="I108:I109"/>
    <mergeCell ref="N110:N111"/>
    <mergeCell ref="O110:O111"/>
    <mergeCell ref="P110:P111"/>
    <mergeCell ref="H110:H111"/>
    <mergeCell ref="I110:I111"/>
    <mergeCell ref="J110:J111"/>
    <mergeCell ref="K110:K111"/>
    <mergeCell ref="L110:L111"/>
    <mergeCell ref="M110:M111"/>
  </mergeCells>
  <printOptions horizontalCentered="1"/>
  <pageMargins left="0.3937007874015748" right="0.3937007874015748" top="0.5905511811023623" bottom="0.5905511811023623" header="0.31496062992125984" footer="0.31496062992125984"/>
  <pageSetup fitToHeight="5" horizontalDpi="600" verticalDpi="600" orientation="landscape" paperSize="9" scale="50" r:id="rId1"/>
  <headerFooter>
    <oddHeader>&amp;L【機密性2情報】</oddHeader>
  </headerFooter>
  <rowBreaks count="3" manualBreakCount="3">
    <brk id="37" max="23" man="1"/>
    <brk id="67" max="23" man="1"/>
    <brk id="97" max="23" man="1"/>
  </rowBreaks>
</worksheet>
</file>

<file path=xl/worksheets/sheet4.xml><?xml version="1.0" encoding="utf-8"?>
<worksheet xmlns="http://schemas.openxmlformats.org/spreadsheetml/2006/main" xmlns:r="http://schemas.openxmlformats.org/officeDocument/2006/relationships">
  <sheetPr>
    <tabColor rgb="FF00B0F0"/>
    <pageSetUpPr fitToPage="1"/>
  </sheetPr>
  <dimension ref="A1:Y37"/>
  <sheetViews>
    <sheetView view="pageBreakPreview" zoomScale="80" zoomScaleSheetLayoutView="80" zoomScalePageLayoutView="0" workbookViewId="0" topLeftCell="A1">
      <selection activeCell="D24" sqref="D24:D25"/>
    </sheetView>
  </sheetViews>
  <sheetFormatPr defaultColWidth="9.140625" defaultRowHeight="15" outlineLevelRow="1"/>
  <cols>
    <col min="1" max="1" width="4.140625" style="1" customWidth="1"/>
    <col min="2" max="2" width="7.8515625" style="1" customWidth="1"/>
    <col min="3" max="3" width="17.7109375" style="1" customWidth="1"/>
    <col min="4" max="4" width="28.7109375" style="1" customWidth="1"/>
    <col min="5" max="5" width="12.28125" style="1" bestFit="1" customWidth="1"/>
    <col min="6" max="6" width="12.00390625" style="1" customWidth="1"/>
    <col min="7" max="7" width="12.28125" style="1" bestFit="1" customWidth="1"/>
    <col min="8" max="9" width="10.28125" style="1" bestFit="1" customWidth="1"/>
    <col min="10" max="12" width="9.00390625" style="1" customWidth="1"/>
    <col min="13" max="13" width="12.28125" style="1" bestFit="1" customWidth="1"/>
    <col min="14" max="14" width="9.00390625" style="1" customWidth="1"/>
    <col min="15" max="16" width="11.28125" style="1" bestFit="1" customWidth="1"/>
    <col min="17" max="20" width="8.00390625" style="1" customWidth="1"/>
    <col min="21" max="21" width="12.28125" style="1" bestFit="1" customWidth="1"/>
    <col min="22" max="24" width="8.00390625" style="1" customWidth="1"/>
    <col min="25" max="25" width="9.00390625" style="43" customWidth="1"/>
    <col min="26" max="16384" width="9.00390625" style="1" customWidth="1"/>
  </cols>
  <sheetData>
    <row r="1" spans="1:2" ht="20.25" customHeight="1" thickBot="1">
      <c r="A1" s="229" t="s">
        <v>370</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18" customHeight="1">
      <c r="A8" s="279">
        <v>1</v>
      </c>
      <c r="B8" s="332" t="s">
        <v>307</v>
      </c>
      <c r="C8" s="463" t="s">
        <v>371</v>
      </c>
      <c r="D8" s="465" t="s">
        <v>372</v>
      </c>
      <c r="E8" s="467">
        <v>113435.934</v>
      </c>
      <c r="F8" s="461">
        <v>113435.934</v>
      </c>
      <c r="G8" s="467">
        <f>H8</f>
        <v>1469.521</v>
      </c>
      <c r="H8" s="477">
        <f>I8+L8</f>
        <v>1469.521</v>
      </c>
      <c r="I8" s="471">
        <v>850.972</v>
      </c>
      <c r="J8" s="295" t="s">
        <v>373</v>
      </c>
      <c r="K8" s="295" t="s">
        <v>373</v>
      </c>
      <c r="L8" s="471">
        <v>618.549</v>
      </c>
      <c r="M8" s="480">
        <v>50344.306</v>
      </c>
      <c r="N8" s="373">
        <v>0</v>
      </c>
      <c r="O8" s="446">
        <f>+(+E8+G8)-(M8+N8)</f>
        <v>64561.14899999999</v>
      </c>
      <c r="P8" s="461">
        <v>64561.149</v>
      </c>
      <c r="Q8" s="80">
        <v>0</v>
      </c>
      <c r="R8" s="26">
        <v>0</v>
      </c>
      <c r="S8" s="26">
        <v>0</v>
      </c>
      <c r="T8" s="27">
        <v>0</v>
      </c>
      <c r="U8" s="81">
        <v>73</v>
      </c>
      <c r="V8" s="25">
        <v>0</v>
      </c>
      <c r="W8" s="27">
        <v>0</v>
      </c>
      <c r="X8" s="28">
        <v>0</v>
      </c>
      <c r="Y8" s="47" t="s">
        <v>11</v>
      </c>
    </row>
    <row r="9" spans="1:25" s="2" customFormat="1" ht="18" customHeight="1" thickBot="1">
      <c r="A9" s="280"/>
      <c r="B9" s="333"/>
      <c r="C9" s="464"/>
      <c r="D9" s="466"/>
      <c r="E9" s="468"/>
      <c r="F9" s="462"/>
      <c r="G9" s="468"/>
      <c r="H9" s="478"/>
      <c r="I9" s="472"/>
      <c r="J9" s="296"/>
      <c r="K9" s="296"/>
      <c r="L9" s="472"/>
      <c r="M9" s="481"/>
      <c r="N9" s="374"/>
      <c r="O9" s="447"/>
      <c r="P9" s="462"/>
      <c r="Q9" s="85">
        <v>0</v>
      </c>
      <c r="R9" s="58">
        <v>0</v>
      </c>
      <c r="S9" s="58">
        <v>0</v>
      </c>
      <c r="T9" s="59">
        <v>0</v>
      </c>
      <c r="U9" s="241">
        <v>50344.306</v>
      </c>
      <c r="V9" s="57">
        <v>0</v>
      </c>
      <c r="W9" s="59">
        <v>0</v>
      </c>
      <c r="X9" s="60">
        <v>0</v>
      </c>
      <c r="Y9" s="48" t="s">
        <v>8</v>
      </c>
    </row>
    <row r="10" spans="1:25" s="2" customFormat="1" ht="18" customHeight="1">
      <c r="A10" s="279">
        <v>2</v>
      </c>
      <c r="B10" s="332" t="s">
        <v>374</v>
      </c>
      <c r="C10" s="463" t="s">
        <v>375</v>
      </c>
      <c r="D10" s="465" t="s">
        <v>372</v>
      </c>
      <c r="E10" s="467">
        <v>1067.94</v>
      </c>
      <c r="F10" s="461">
        <v>1067.94</v>
      </c>
      <c r="G10" s="467">
        <v>0.637</v>
      </c>
      <c r="H10" s="477">
        <v>0.637</v>
      </c>
      <c r="I10" s="283" t="s">
        <v>373</v>
      </c>
      <c r="J10" s="295" t="s">
        <v>373</v>
      </c>
      <c r="K10" s="295" t="s">
        <v>373</v>
      </c>
      <c r="L10" s="471">
        <v>0.637</v>
      </c>
      <c r="M10" s="458">
        <v>788.855</v>
      </c>
      <c r="N10" s="373">
        <v>0</v>
      </c>
      <c r="O10" s="446">
        <f>+(+E10+G10)-(M10+N10)</f>
        <v>279.722</v>
      </c>
      <c r="P10" s="461">
        <v>279.722</v>
      </c>
      <c r="Q10" s="80">
        <v>0</v>
      </c>
      <c r="R10" s="26">
        <v>0</v>
      </c>
      <c r="S10" s="26">
        <v>0</v>
      </c>
      <c r="T10" s="27">
        <v>0</v>
      </c>
      <c r="U10" s="81">
        <v>5</v>
      </c>
      <c r="V10" s="25">
        <v>0</v>
      </c>
      <c r="W10" s="27">
        <v>0</v>
      </c>
      <c r="X10" s="28">
        <v>0</v>
      </c>
      <c r="Y10" s="47" t="s">
        <v>11</v>
      </c>
    </row>
    <row r="11" spans="1:25" s="2" customFormat="1" ht="18" customHeight="1" thickBot="1">
      <c r="A11" s="280"/>
      <c r="B11" s="333"/>
      <c r="C11" s="464"/>
      <c r="D11" s="466"/>
      <c r="E11" s="468"/>
      <c r="F11" s="462"/>
      <c r="G11" s="468"/>
      <c r="H11" s="478"/>
      <c r="I11" s="345"/>
      <c r="J11" s="355"/>
      <c r="K11" s="355"/>
      <c r="L11" s="479"/>
      <c r="M11" s="459"/>
      <c r="N11" s="374"/>
      <c r="O11" s="460"/>
      <c r="P11" s="462"/>
      <c r="Q11" s="85">
        <v>0</v>
      </c>
      <c r="R11" s="58">
        <v>0</v>
      </c>
      <c r="S11" s="58">
        <v>0</v>
      </c>
      <c r="T11" s="59">
        <v>0</v>
      </c>
      <c r="U11" s="241">
        <v>788.855</v>
      </c>
      <c r="V11" s="57">
        <v>0</v>
      </c>
      <c r="W11" s="59">
        <v>0</v>
      </c>
      <c r="X11" s="60">
        <v>0</v>
      </c>
      <c r="Y11" s="48" t="s">
        <v>8</v>
      </c>
    </row>
    <row r="12" spans="1:25" s="2" customFormat="1" ht="18" customHeight="1">
      <c r="A12" s="279">
        <v>3</v>
      </c>
      <c r="B12" s="332" t="s">
        <v>376</v>
      </c>
      <c r="C12" s="463" t="s">
        <v>377</v>
      </c>
      <c r="D12" s="465" t="s">
        <v>372</v>
      </c>
      <c r="E12" s="467">
        <v>926.337</v>
      </c>
      <c r="F12" s="461">
        <v>926.337</v>
      </c>
      <c r="G12" s="467">
        <v>94.6</v>
      </c>
      <c r="H12" s="477">
        <v>94.6</v>
      </c>
      <c r="I12" s="471">
        <v>94.6</v>
      </c>
      <c r="J12" s="295" t="s">
        <v>373</v>
      </c>
      <c r="K12" s="295" t="s">
        <v>373</v>
      </c>
      <c r="L12" s="455" t="s">
        <v>373</v>
      </c>
      <c r="M12" s="458">
        <v>868.842</v>
      </c>
      <c r="N12" s="373">
        <v>0</v>
      </c>
      <c r="O12" s="446">
        <f>+(+E12+G12)-(M12+N12)</f>
        <v>152.09500000000003</v>
      </c>
      <c r="P12" s="461">
        <v>152.095</v>
      </c>
      <c r="Q12" s="80">
        <v>0</v>
      </c>
      <c r="R12" s="26">
        <v>0</v>
      </c>
      <c r="S12" s="26">
        <v>0</v>
      </c>
      <c r="T12" s="27">
        <v>0</v>
      </c>
      <c r="U12" s="81">
        <v>3</v>
      </c>
      <c r="V12" s="25">
        <v>0</v>
      </c>
      <c r="W12" s="27">
        <v>0</v>
      </c>
      <c r="X12" s="28">
        <v>0</v>
      </c>
      <c r="Y12" s="47" t="s">
        <v>11</v>
      </c>
    </row>
    <row r="13" spans="1:25" s="2" customFormat="1" ht="18" customHeight="1" thickBot="1">
      <c r="A13" s="280"/>
      <c r="B13" s="333"/>
      <c r="C13" s="464"/>
      <c r="D13" s="466"/>
      <c r="E13" s="468"/>
      <c r="F13" s="462"/>
      <c r="G13" s="468"/>
      <c r="H13" s="478"/>
      <c r="I13" s="479"/>
      <c r="J13" s="355"/>
      <c r="K13" s="355"/>
      <c r="L13" s="457"/>
      <c r="M13" s="459"/>
      <c r="N13" s="374"/>
      <c r="O13" s="460"/>
      <c r="P13" s="462"/>
      <c r="Q13" s="85">
        <v>0</v>
      </c>
      <c r="R13" s="58">
        <v>0</v>
      </c>
      <c r="S13" s="58">
        <v>0</v>
      </c>
      <c r="T13" s="59">
        <v>0</v>
      </c>
      <c r="U13" s="241">
        <v>868.842</v>
      </c>
      <c r="V13" s="57">
        <v>0</v>
      </c>
      <c r="W13" s="59">
        <v>0</v>
      </c>
      <c r="X13" s="60">
        <v>0</v>
      </c>
      <c r="Y13" s="48" t="s">
        <v>8</v>
      </c>
    </row>
    <row r="14" spans="1:25" s="2" customFormat="1" ht="18" customHeight="1">
      <c r="A14" s="279">
        <v>4</v>
      </c>
      <c r="B14" s="332" t="s">
        <v>378</v>
      </c>
      <c r="C14" s="463" t="s">
        <v>379</v>
      </c>
      <c r="D14" s="465" t="s">
        <v>372</v>
      </c>
      <c r="E14" s="467">
        <v>556.798</v>
      </c>
      <c r="F14" s="461">
        <v>556.798</v>
      </c>
      <c r="G14" s="467">
        <f>H14</f>
        <v>230.84099999999998</v>
      </c>
      <c r="H14" s="477">
        <f>I14+L14</f>
        <v>230.84099999999998</v>
      </c>
      <c r="I14" s="471">
        <v>230.807</v>
      </c>
      <c r="J14" s="295" t="s">
        <v>380</v>
      </c>
      <c r="K14" s="295" t="s">
        <v>380</v>
      </c>
      <c r="L14" s="471">
        <v>0.034</v>
      </c>
      <c r="M14" s="458">
        <v>609.148</v>
      </c>
      <c r="N14" s="373">
        <v>0</v>
      </c>
      <c r="O14" s="446">
        <f>+(+E14+G14)-(M14+N14)</f>
        <v>178.49099999999999</v>
      </c>
      <c r="P14" s="461">
        <v>178.491</v>
      </c>
      <c r="Q14" s="80">
        <v>0</v>
      </c>
      <c r="R14" s="26">
        <v>0</v>
      </c>
      <c r="S14" s="26">
        <v>0</v>
      </c>
      <c r="T14" s="27">
        <v>0</v>
      </c>
      <c r="U14" s="81">
        <v>4</v>
      </c>
      <c r="V14" s="25">
        <v>0</v>
      </c>
      <c r="W14" s="27">
        <v>0</v>
      </c>
      <c r="X14" s="28">
        <v>0</v>
      </c>
      <c r="Y14" s="47" t="s">
        <v>11</v>
      </c>
    </row>
    <row r="15" spans="1:25" s="2" customFormat="1" ht="18" customHeight="1" thickBot="1">
      <c r="A15" s="280"/>
      <c r="B15" s="333"/>
      <c r="C15" s="464"/>
      <c r="D15" s="466"/>
      <c r="E15" s="468"/>
      <c r="F15" s="462"/>
      <c r="G15" s="468"/>
      <c r="H15" s="478"/>
      <c r="I15" s="479"/>
      <c r="J15" s="355"/>
      <c r="K15" s="355"/>
      <c r="L15" s="479"/>
      <c r="M15" s="459"/>
      <c r="N15" s="374"/>
      <c r="O15" s="447"/>
      <c r="P15" s="462"/>
      <c r="Q15" s="85">
        <v>0</v>
      </c>
      <c r="R15" s="58">
        <v>0</v>
      </c>
      <c r="S15" s="58">
        <v>0</v>
      </c>
      <c r="T15" s="59">
        <v>0</v>
      </c>
      <c r="U15" s="241">
        <v>609.148</v>
      </c>
      <c r="V15" s="57">
        <v>0</v>
      </c>
      <c r="W15" s="59">
        <v>0</v>
      </c>
      <c r="X15" s="60">
        <v>0</v>
      </c>
      <c r="Y15" s="48" t="s">
        <v>8</v>
      </c>
    </row>
    <row r="16" spans="1:25" s="2" customFormat="1" ht="18" customHeight="1">
      <c r="A16" s="279">
        <v>5</v>
      </c>
      <c r="B16" s="332" t="s">
        <v>381</v>
      </c>
      <c r="C16" s="463" t="s">
        <v>382</v>
      </c>
      <c r="D16" s="465" t="s">
        <v>372</v>
      </c>
      <c r="E16" s="467">
        <v>462.663</v>
      </c>
      <c r="F16" s="461">
        <v>462.663</v>
      </c>
      <c r="G16" s="343" t="s">
        <v>380</v>
      </c>
      <c r="H16" s="283" t="s">
        <v>380</v>
      </c>
      <c r="I16" s="283" t="s">
        <v>380</v>
      </c>
      <c r="J16" s="295" t="s">
        <v>380</v>
      </c>
      <c r="K16" s="295" t="s">
        <v>380</v>
      </c>
      <c r="L16" s="455" t="s">
        <v>380</v>
      </c>
      <c r="M16" s="458">
        <v>43.092</v>
      </c>
      <c r="N16" s="373">
        <v>0</v>
      </c>
      <c r="O16" s="446">
        <f>E16-M16</f>
        <v>419.571</v>
      </c>
      <c r="P16" s="461">
        <v>419.571</v>
      </c>
      <c r="Q16" s="80">
        <v>0</v>
      </c>
      <c r="R16" s="26">
        <v>0</v>
      </c>
      <c r="S16" s="26">
        <v>0</v>
      </c>
      <c r="T16" s="27">
        <v>0</v>
      </c>
      <c r="U16" s="81">
        <v>2</v>
      </c>
      <c r="V16" s="25">
        <v>0</v>
      </c>
      <c r="W16" s="27">
        <v>0</v>
      </c>
      <c r="X16" s="28">
        <v>0</v>
      </c>
      <c r="Y16" s="47" t="s">
        <v>11</v>
      </c>
    </row>
    <row r="17" spans="1:25" s="2" customFormat="1" ht="18" customHeight="1" thickBot="1">
      <c r="A17" s="280"/>
      <c r="B17" s="333"/>
      <c r="C17" s="464"/>
      <c r="D17" s="466"/>
      <c r="E17" s="468"/>
      <c r="F17" s="462"/>
      <c r="G17" s="344"/>
      <c r="H17" s="284"/>
      <c r="I17" s="345"/>
      <c r="J17" s="355"/>
      <c r="K17" s="355"/>
      <c r="L17" s="457"/>
      <c r="M17" s="459"/>
      <c r="N17" s="374"/>
      <c r="O17" s="460"/>
      <c r="P17" s="462"/>
      <c r="Q17" s="85">
        <v>0</v>
      </c>
      <c r="R17" s="58">
        <v>0</v>
      </c>
      <c r="S17" s="58">
        <v>0</v>
      </c>
      <c r="T17" s="59">
        <v>0</v>
      </c>
      <c r="U17" s="241">
        <v>43.092</v>
      </c>
      <c r="V17" s="57">
        <v>0</v>
      </c>
      <c r="W17" s="59">
        <v>0</v>
      </c>
      <c r="X17" s="60">
        <v>0</v>
      </c>
      <c r="Y17" s="48" t="s">
        <v>8</v>
      </c>
    </row>
    <row r="18" spans="1:25" s="2" customFormat="1" ht="18" customHeight="1">
      <c r="A18" s="279">
        <v>6</v>
      </c>
      <c r="B18" s="332" t="s">
        <v>383</v>
      </c>
      <c r="C18" s="463" t="s">
        <v>384</v>
      </c>
      <c r="D18" s="465" t="s">
        <v>372</v>
      </c>
      <c r="E18" s="467">
        <v>2095.836</v>
      </c>
      <c r="F18" s="461">
        <v>2095.836</v>
      </c>
      <c r="G18" s="469">
        <v>0.355</v>
      </c>
      <c r="H18" s="471">
        <v>0.355</v>
      </c>
      <c r="I18" s="455" t="s">
        <v>380</v>
      </c>
      <c r="J18" s="295" t="s">
        <v>380</v>
      </c>
      <c r="K18" s="295" t="s">
        <v>380</v>
      </c>
      <c r="L18" s="473">
        <v>0.355</v>
      </c>
      <c r="M18" s="458">
        <v>1744.983</v>
      </c>
      <c r="N18" s="373">
        <v>0</v>
      </c>
      <c r="O18" s="446">
        <f>E18+L18-M18</f>
        <v>351.20799999999986</v>
      </c>
      <c r="P18" s="461">
        <v>351.208</v>
      </c>
      <c r="Q18" s="80">
        <v>0</v>
      </c>
      <c r="R18" s="26">
        <v>0</v>
      </c>
      <c r="S18" s="26">
        <v>0</v>
      </c>
      <c r="T18" s="27">
        <v>0</v>
      </c>
      <c r="U18" s="81">
        <v>2</v>
      </c>
      <c r="V18" s="25">
        <v>0</v>
      </c>
      <c r="W18" s="27">
        <v>0</v>
      </c>
      <c r="X18" s="28">
        <v>0</v>
      </c>
      <c r="Y18" s="47" t="s">
        <v>11</v>
      </c>
    </row>
    <row r="19" spans="1:25" s="2" customFormat="1" ht="18" customHeight="1" thickBot="1">
      <c r="A19" s="280"/>
      <c r="B19" s="333"/>
      <c r="C19" s="464"/>
      <c r="D19" s="466"/>
      <c r="E19" s="468"/>
      <c r="F19" s="462"/>
      <c r="G19" s="470"/>
      <c r="H19" s="472"/>
      <c r="I19" s="457"/>
      <c r="J19" s="355"/>
      <c r="K19" s="355"/>
      <c r="L19" s="474"/>
      <c r="M19" s="459"/>
      <c r="N19" s="374"/>
      <c r="O19" s="460"/>
      <c r="P19" s="462"/>
      <c r="Q19" s="85">
        <v>0</v>
      </c>
      <c r="R19" s="58">
        <v>0</v>
      </c>
      <c r="S19" s="58">
        <v>0</v>
      </c>
      <c r="T19" s="59">
        <v>0</v>
      </c>
      <c r="U19" s="241">
        <v>1744.983</v>
      </c>
      <c r="V19" s="57">
        <v>0</v>
      </c>
      <c r="W19" s="59">
        <v>0</v>
      </c>
      <c r="X19" s="60">
        <v>0</v>
      </c>
      <c r="Y19" s="48" t="s">
        <v>8</v>
      </c>
    </row>
    <row r="20" spans="1:25" s="2" customFormat="1" ht="18" customHeight="1">
      <c r="A20" s="279">
        <v>7</v>
      </c>
      <c r="B20" s="332" t="s">
        <v>385</v>
      </c>
      <c r="C20" s="463" t="s">
        <v>386</v>
      </c>
      <c r="D20" s="465" t="s">
        <v>372</v>
      </c>
      <c r="E20" s="467">
        <v>38.528</v>
      </c>
      <c r="F20" s="461">
        <v>38.528</v>
      </c>
      <c r="G20" s="453" t="s">
        <v>380</v>
      </c>
      <c r="H20" s="455" t="s">
        <v>380</v>
      </c>
      <c r="I20" s="455" t="s">
        <v>380</v>
      </c>
      <c r="J20" s="295" t="s">
        <v>380</v>
      </c>
      <c r="K20" s="295" t="s">
        <v>380</v>
      </c>
      <c r="L20" s="455" t="s">
        <v>380</v>
      </c>
      <c r="M20" s="346">
        <v>0</v>
      </c>
      <c r="N20" s="475">
        <v>38.515</v>
      </c>
      <c r="O20" s="446">
        <f>E20-N20</f>
        <v>0.012999999999998124</v>
      </c>
      <c r="P20" s="461">
        <v>0.013</v>
      </c>
      <c r="Q20" s="80">
        <v>0</v>
      </c>
      <c r="R20" s="26">
        <v>0</v>
      </c>
      <c r="S20" s="26">
        <v>0</v>
      </c>
      <c r="T20" s="27">
        <v>0</v>
      </c>
      <c r="U20" s="81">
        <v>0</v>
      </c>
      <c r="V20" s="25">
        <v>0</v>
      </c>
      <c r="W20" s="27">
        <v>0</v>
      </c>
      <c r="X20" s="28">
        <v>0</v>
      </c>
      <c r="Y20" s="47" t="s">
        <v>11</v>
      </c>
    </row>
    <row r="21" spans="1:25" s="2" customFormat="1" ht="18" customHeight="1" thickBot="1">
      <c r="A21" s="280"/>
      <c r="B21" s="333"/>
      <c r="C21" s="464"/>
      <c r="D21" s="466"/>
      <c r="E21" s="468"/>
      <c r="F21" s="462"/>
      <c r="G21" s="454"/>
      <c r="H21" s="456"/>
      <c r="I21" s="457"/>
      <c r="J21" s="355"/>
      <c r="K21" s="355"/>
      <c r="L21" s="457"/>
      <c r="M21" s="347"/>
      <c r="N21" s="476"/>
      <c r="O21" s="460"/>
      <c r="P21" s="462"/>
      <c r="Q21" s="85">
        <v>0</v>
      </c>
      <c r="R21" s="58">
        <v>0</v>
      </c>
      <c r="S21" s="58">
        <v>0</v>
      </c>
      <c r="T21" s="59">
        <v>0</v>
      </c>
      <c r="U21" s="86">
        <v>0</v>
      </c>
      <c r="V21" s="57">
        <v>0</v>
      </c>
      <c r="W21" s="59">
        <v>0</v>
      </c>
      <c r="X21" s="60">
        <v>0</v>
      </c>
      <c r="Y21" s="48" t="s">
        <v>8</v>
      </c>
    </row>
    <row r="22" spans="1:25" s="2" customFormat="1" ht="21.75" customHeight="1" hidden="1">
      <c r="A22" s="279"/>
      <c r="B22" s="429" t="s">
        <v>387</v>
      </c>
      <c r="C22" s="430"/>
      <c r="D22" s="426"/>
      <c r="E22" s="293"/>
      <c r="F22" s="289"/>
      <c r="G22" s="293"/>
      <c r="H22" s="295"/>
      <c r="I22" s="295"/>
      <c r="J22" s="295"/>
      <c r="K22" s="295"/>
      <c r="L22" s="295"/>
      <c r="M22" s="346"/>
      <c r="N22" s="285"/>
      <c r="O22" s="287">
        <f>+(+E22+G22)-(M22+N22)</f>
        <v>0</v>
      </c>
      <c r="P22" s="289"/>
      <c r="Q22" s="25">
        <v>0</v>
      </c>
      <c r="R22" s="26">
        <v>0</v>
      </c>
      <c r="S22" s="26">
        <v>0</v>
      </c>
      <c r="T22" s="27">
        <v>0</v>
      </c>
      <c r="U22" s="26">
        <v>0</v>
      </c>
      <c r="V22" s="25">
        <v>0</v>
      </c>
      <c r="W22" s="27">
        <v>0</v>
      </c>
      <c r="X22" s="28">
        <v>0</v>
      </c>
      <c r="Y22" s="47" t="s">
        <v>11</v>
      </c>
    </row>
    <row r="23" spans="1:25" s="2" customFormat="1" ht="21.75" customHeight="1" hidden="1" thickBot="1">
      <c r="A23" s="280"/>
      <c r="B23" s="431"/>
      <c r="C23" s="432"/>
      <c r="D23" s="427"/>
      <c r="E23" s="294"/>
      <c r="F23" s="290"/>
      <c r="G23" s="294"/>
      <c r="H23" s="296"/>
      <c r="I23" s="355"/>
      <c r="J23" s="355"/>
      <c r="K23" s="355"/>
      <c r="L23" s="355"/>
      <c r="M23" s="347"/>
      <c r="N23" s="286"/>
      <c r="O23" s="288"/>
      <c r="P23" s="290"/>
      <c r="Q23" s="57">
        <v>0</v>
      </c>
      <c r="R23" s="58">
        <v>0</v>
      </c>
      <c r="S23" s="58">
        <v>0</v>
      </c>
      <c r="T23" s="59">
        <v>0</v>
      </c>
      <c r="U23" s="58">
        <v>0</v>
      </c>
      <c r="V23" s="57">
        <v>0</v>
      </c>
      <c r="W23" s="59">
        <v>0</v>
      </c>
      <c r="X23" s="60">
        <v>0</v>
      </c>
      <c r="Y23" s="48" t="s">
        <v>8</v>
      </c>
    </row>
    <row r="24" spans="1:25" s="3" customFormat="1" ht="19.5" customHeight="1">
      <c r="A24" s="279" t="s">
        <v>309</v>
      </c>
      <c r="B24" s="279">
        <v>7</v>
      </c>
      <c r="C24" s="332"/>
      <c r="D24" s="426"/>
      <c r="E24" s="446">
        <f>SUM(E8:E23)</f>
        <v>118584.036</v>
      </c>
      <c r="F24" s="448">
        <f aca="true" t="shared" si="0" ref="F24:P24">SUM(F8:F23)</f>
        <v>118584.036</v>
      </c>
      <c r="G24" s="446">
        <f t="shared" si="0"/>
        <v>1795.9539999999997</v>
      </c>
      <c r="H24" s="444">
        <f t="shared" si="0"/>
        <v>1795.9539999999997</v>
      </c>
      <c r="I24" s="444">
        <f t="shared" si="0"/>
        <v>1176.379</v>
      </c>
      <c r="J24" s="326">
        <f t="shared" si="0"/>
        <v>0</v>
      </c>
      <c r="K24" s="326">
        <f t="shared" si="0"/>
        <v>0</v>
      </c>
      <c r="L24" s="444">
        <f t="shared" si="0"/>
        <v>619.5749999999999</v>
      </c>
      <c r="M24" s="444">
        <f t="shared" si="0"/>
        <v>54399.225999999995</v>
      </c>
      <c r="N24" s="450">
        <f t="shared" si="0"/>
        <v>38.515</v>
      </c>
      <c r="O24" s="446">
        <f t="shared" si="0"/>
        <v>65942.249</v>
      </c>
      <c r="P24" s="448">
        <f t="shared" si="0"/>
        <v>65942.24900000001</v>
      </c>
      <c r="Q24" s="29">
        <f aca="true" t="shared" si="1" ref="Q24:X24">SUMIF($Y$8:$Y$23,$Y$6,Q8:Q23)</f>
        <v>0</v>
      </c>
      <c r="R24" s="30">
        <f t="shared" si="1"/>
        <v>0</v>
      </c>
      <c r="S24" s="30">
        <f t="shared" si="1"/>
        <v>0</v>
      </c>
      <c r="T24" s="31">
        <f t="shared" si="1"/>
        <v>0</v>
      </c>
      <c r="U24" s="30">
        <f t="shared" si="1"/>
        <v>89</v>
      </c>
      <c r="V24" s="29">
        <f t="shared" si="1"/>
        <v>0</v>
      </c>
      <c r="W24" s="31">
        <f t="shared" si="1"/>
        <v>0</v>
      </c>
      <c r="X24" s="32">
        <f t="shared" si="1"/>
        <v>0</v>
      </c>
      <c r="Y24" s="47" t="s">
        <v>11</v>
      </c>
    </row>
    <row r="25" spans="1:25" s="3" customFormat="1" ht="19.5" customHeight="1" thickBot="1">
      <c r="A25" s="280"/>
      <c r="B25" s="280"/>
      <c r="C25" s="333"/>
      <c r="D25" s="427"/>
      <c r="E25" s="447"/>
      <c r="F25" s="449"/>
      <c r="G25" s="447"/>
      <c r="H25" s="445"/>
      <c r="I25" s="445"/>
      <c r="J25" s="327"/>
      <c r="K25" s="327"/>
      <c r="L25" s="452"/>
      <c r="M25" s="445"/>
      <c r="N25" s="451"/>
      <c r="O25" s="447"/>
      <c r="P25" s="449"/>
      <c r="Q25" s="61">
        <f aca="true" t="shared" si="2" ref="Q25:X25">SUMIF($Y$8:$Y$23,$Y$7,Q8:Q23)</f>
        <v>0</v>
      </c>
      <c r="R25" s="62">
        <f t="shared" si="2"/>
        <v>0</v>
      </c>
      <c r="S25" s="62">
        <f t="shared" si="2"/>
        <v>0</v>
      </c>
      <c r="T25" s="63">
        <f t="shared" si="2"/>
        <v>0</v>
      </c>
      <c r="U25" s="242">
        <f t="shared" si="2"/>
        <v>54399.225999999995</v>
      </c>
      <c r="V25" s="61">
        <f t="shared" si="2"/>
        <v>0</v>
      </c>
      <c r="W25" s="63">
        <f t="shared" si="2"/>
        <v>0</v>
      </c>
      <c r="X25" s="64">
        <f t="shared" si="2"/>
        <v>0</v>
      </c>
      <c r="Y25" s="48" t="s">
        <v>8</v>
      </c>
    </row>
    <row r="26" ht="14.25" hidden="1" outlineLevel="1" thickBot="1">
      <c r="A26" s="1" t="s">
        <v>38</v>
      </c>
    </row>
    <row r="27" spans="3:15" ht="14.25" hidden="1" outlineLevel="1" thickBot="1">
      <c r="C27" s="1" t="s">
        <v>39</v>
      </c>
      <c r="F27" s="1" t="s">
        <v>310</v>
      </c>
      <c r="O27" s="54"/>
    </row>
    <row r="28" spans="3:6" ht="14.25" hidden="1" outlineLevel="1" thickBot="1">
      <c r="C28" s="1" t="s">
        <v>40</v>
      </c>
      <c r="F28" s="1" t="s">
        <v>311</v>
      </c>
    </row>
    <row r="29" spans="3:6" ht="14.25" hidden="1" outlineLevel="1" thickBot="1">
      <c r="C29" s="1" t="s">
        <v>41</v>
      </c>
      <c r="F29" s="1" t="s">
        <v>312</v>
      </c>
    </row>
    <row r="30" spans="3:6" ht="14.25" hidden="1" outlineLevel="1" thickBot="1">
      <c r="C30" s="1" t="s">
        <v>42</v>
      </c>
      <c r="F30" s="1" t="s">
        <v>313</v>
      </c>
    </row>
    <row r="31" spans="3:6" ht="14.25" hidden="1" outlineLevel="1" thickBot="1">
      <c r="C31" s="1" t="s">
        <v>43</v>
      </c>
      <c r="F31" s="1" t="s">
        <v>314</v>
      </c>
    </row>
    <row r="32" spans="3:6" ht="14.25" hidden="1" outlineLevel="1" thickBot="1">
      <c r="C32" s="1" t="s">
        <v>44</v>
      </c>
      <c r="F32" s="1" t="s">
        <v>315</v>
      </c>
    </row>
    <row r="33" ht="14.25" hidden="1" outlineLevel="1" thickBot="1">
      <c r="C33" s="1" t="s">
        <v>45</v>
      </c>
    </row>
    <row r="34" ht="14.25" hidden="1" outlineLevel="1" thickBot="1">
      <c r="C34" s="1" t="s">
        <v>46</v>
      </c>
    </row>
    <row r="35" ht="14.25" hidden="1" outlineLevel="1" thickBot="1">
      <c r="C35" s="1" t="s">
        <v>47</v>
      </c>
    </row>
    <row r="36" ht="14.25" hidden="1" outlineLevel="1" thickBot="1">
      <c r="C36" s="1" t="s">
        <v>48</v>
      </c>
    </row>
    <row r="37" ht="13.5" collapsed="1">
      <c r="O37" s="53"/>
    </row>
  </sheetData>
  <sheetProtection/>
  <mergeCells count="166">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G12:G13"/>
    <mergeCell ref="H12:H13"/>
    <mergeCell ref="I12:I13"/>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B18:B19"/>
    <mergeCell ref="C18:C19"/>
    <mergeCell ref="D18:D19"/>
    <mergeCell ref="E18:E19"/>
    <mergeCell ref="F18:F19"/>
    <mergeCell ref="G16:G17"/>
    <mergeCell ref="H16:H17"/>
    <mergeCell ref="I16:I17"/>
    <mergeCell ref="M14:M15"/>
    <mergeCell ref="C14:C15"/>
    <mergeCell ref="D14:D15"/>
    <mergeCell ref="E14:E15"/>
    <mergeCell ref="F14:F15"/>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L24:L25"/>
    <mergeCell ref="A22:A23"/>
    <mergeCell ref="B22:C23"/>
    <mergeCell ref="D22:D23"/>
    <mergeCell ref="E22:E23"/>
    <mergeCell ref="F22:F23"/>
    <mergeCell ref="G22:G23"/>
    <mergeCell ref="G20:G21"/>
    <mergeCell ref="H20:H21"/>
    <mergeCell ref="I20:I21"/>
    <mergeCell ref="M24:M25"/>
    <mergeCell ref="N22:N23"/>
    <mergeCell ref="O22:O23"/>
    <mergeCell ref="P22:P23"/>
    <mergeCell ref="A24:A25"/>
    <mergeCell ref="B24:B25"/>
    <mergeCell ref="C24:C25"/>
    <mergeCell ref="D24:D25"/>
    <mergeCell ref="E24:E25"/>
    <mergeCell ref="F24:F25"/>
    <mergeCell ref="G24:G25"/>
    <mergeCell ref="H22:H23"/>
    <mergeCell ref="I22:I23"/>
    <mergeCell ref="J22:J23"/>
    <mergeCell ref="K22:K23"/>
    <mergeCell ref="L22:L23"/>
    <mergeCell ref="M22:M23"/>
    <mergeCell ref="N24:N25"/>
    <mergeCell ref="O24:O25"/>
    <mergeCell ref="P24:P25"/>
    <mergeCell ref="H24:H25"/>
    <mergeCell ref="I24:I25"/>
    <mergeCell ref="J24:J25"/>
    <mergeCell ref="K24:K2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5" r:id="rId1"/>
  <headerFooter>
    <oddHeader>&amp;L【機密性2情報】</oddHeader>
  </headerFooter>
</worksheet>
</file>

<file path=xl/worksheets/sheet5.xml><?xml version="1.0" encoding="utf-8"?>
<worksheet xmlns="http://schemas.openxmlformats.org/spreadsheetml/2006/main" xmlns:r="http://schemas.openxmlformats.org/officeDocument/2006/relationships">
  <sheetPr>
    <tabColor rgb="FF00B0F0"/>
  </sheetPr>
  <dimension ref="A1:Y35"/>
  <sheetViews>
    <sheetView view="pageBreakPreview" zoomScale="90" zoomScaleSheetLayoutView="90" zoomScalePageLayoutView="0" workbookViewId="0" topLeftCell="A1">
      <selection activeCell="A2" sqref="A2:A7"/>
    </sheetView>
  </sheetViews>
  <sheetFormatPr defaultColWidth="9.140625" defaultRowHeight="15" outlineLevelRow="1"/>
  <cols>
    <col min="1" max="1" width="10.57421875" style="1" customWidth="1"/>
    <col min="2" max="2" width="9.710937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531</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411</v>
      </c>
      <c r="R4" s="405"/>
      <c r="S4" s="405"/>
      <c r="T4" s="408"/>
      <c r="U4" s="411"/>
      <c r="V4" s="414"/>
      <c r="W4" s="408"/>
      <c r="X4" s="417"/>
      <c r="Y4" s="44"/>
    </row>
    <row r="5" spans="1:25" s="2" customFormat="1" ht="12" customHeight="1">
      <c r="A5" s="266"/>
      <c r="B5" s="439"/>
      <c r="C5" s="266"/>
      <c r="D5" s="266"/>
      <c r="E5" s="24"/>
      <c r="F5" s="378" t="s">
        <v>5</v>
      </c>
      <c r="G5" s="24"/>
      <c r="H5" s="6" t="s">
        <v>410</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409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39.75" customHeight="1">
      <c r="A8" s="279">
        <v>1</v>
      </c>
      <c r="B8" s="485" t="s">
        <v>307</v>
      </c>
      <c r="C8" s="463" t="s">
        <v>408</v>
      </c>
      <c r="D8" s="482" t="s">
        <v>170</v>
      </c>
      <c r="E8" s="343">
        <v>98126.633615</v>
      </c>
      <c r="F8" s="306">
        <v>98126.633615</v>
      </c>
      <c r="G8" s="343">
        <v>25.989719</v>
      </c>
      <c r="H8" s="283">
        <v>25.989719</v>
      </c>
      <c r="I8" s="283" t="s">
        <v>401</v>
      </c>
      <c r="J8" s="283" t="s">
        <v>401</v>
      </c>
      <c r="K8" s="283" t="s">
        <v>401</v>
      </c>
      <c r="L8" s="283">
        <v>25.989719</v>
      </c>
      <c r="M8" s="283">
        <v>3572.214909</v>
      </c>
      <c r="N8" s="293">
        <v>0</v>
      </c>
      <c r="O8" s="287">
        <f>+(+E8+G8)-(M8+N8)</f>
        <v>94580.408425</v>
      </c>
      <c r="P8" s="289">
        <f>O8</f>
        <v>94580.408425</v>
      </c>
      <c r="Q8" s="80">
        <v>8</v>
      </c>
      <c r="R8" s="81">
        <v>0</v>
      </c>
      <c r="S8" s="81">
        <v>0</v>
      </c>
      <c r="T8" s="82">
        <v>0</v>
      </c>
      <c r="U8" s="81">
        <v>23</v>
      </c>
      <c r="V8" s="25">
        <v>0</v>
      </c>
      <c r="W8" s="27">
        <v>0</v>
      </c>
      <c r="X8" s="28">
        <v>0</v>
      </c>
      <c r="Y8" s="47" t="s">
        <v>11</v>
      </c>
    </row>
    <row r="9" spans="1:25" s="2" customFormat="1" ht="39.75" customHeight="1" thickBot="1">
      <c r="A9" s="280"/>
      <c r="B9" s="486"/>
      <c r="C9" s="464"/>
      <c r="D9" s="483"/>
      <c r="E9" s="344"/>
      <c r="F9" s="307"/>
      <c r="G9" s="344"/>
      <c r="H9" s="284"/>
      <c r="I9" s="284"/>
      <c r="J9" s="284"/>
      <c r="K9" s="284"/>
      <c r="L9" s="284"/>
      <c r="M9" s="284"/>
      <c r="N9" s="294"/>
      <c r="O9" s="288"/>
      <c r="P9" s="321"/>
      <c r="Q9" s="85">
        <v>1015.182</v>
      </c>
      <c r="R9" s="86">
        <v>0</v>
      </c>
      <c r="S9" s="86">
        <v>0</v>
      </c>
      <c r="T9" s="224">
        <v>0</v>
      </c>
      <c r="U9" s="86">
        <v>2557.033</v>
      </c>
      <c r="V9" s="57">
        <v>0</v>
      </c>
      <c r="W9" s="59">
        <v>0</v>
      </c>
      <c r="X9" s="60">
        <v>0</v>
      </c>
      <c r="Y9" s="48" t="s">
        <v>8</v>
      </c>
    </row>
    <row r="10" spans="1:25" s="2" customFormat="1" ht="39.75" customHeight="1">
      <c r="A10" s="279" t="s">
        <v>407</v>
      </c>
      <c r="B10" s="485" t="s">
        <v>345</v>
      </c>
      <c r="C10" s="463" t="s">
        <v>406</v>
      </c>
      <c r="D10" s="482" t="s">
        <v>405</v>
      </c>
      <c r="E10" s="343">
        <v>0</v>
      </c>
      <c r="F10" s="306">
        <v>0</v>
      </c>
      <c r="G10" s="343">
        <v>30.602</v>
      </c>
      <c r="H10" s="283">
        <v>30.602</v>
      </c>
      <c r="I10" s="283" t="s">
        <v>401</v>
      </c>
      <c r="J10" s="283" t="s">
        <v>401</v>
      </c>
      <c r="K10" s="283" t="s">
        <v>401</v>
      </c>
      <c r="L10" s="283">
        <v>30.602</v>
      </c>
      <c r="M10" s="346">
        <v>0</v>
      </c>
      <c r="N10" s="285">
        <v>0</v>
      </c>
      <c r="O10" s="287">
        <f>+(+E10+G10)-(M10+N10)</f>
        <v>30.602</v>
      </c>
      <c r="P10" s="289">
        <f>O10</f>
        <v>30.602</v>
      </c>
      <c r="Q10" s="80">
        <v>0</v>
      </c>
      <c r="R10" s="81">
        <v>0</v>
      </c>
      <c r="S10" s="81">
        <v>0</v>
      </c>
      <c r="T10" s="82">
        <v>0</v>
      </c>
      <c r="U10" s="81">
        <v>0</v>
      </c>
      <c r="V10" s="25">
        <v>0</v>
      </c>
      <c r="W10" s="27">
        <v>0</v>
      </c>
      <c r="X10" s="28">
        <v>0</v>
      </c>
      <c r="Y10" s="47" t="s">
        <v>11</v>
      </c>
    </row>
    <row r="11" spans="1:25" s="2" customFormat="1" ht="39.75" customHeight="1" thickBot="1">
      <c r="A11" s="280"/>
      <c r="B11" s="486"/>
      <c r="C11" s="464"/>
      <c r="D11" s="483"/>
      <c r="E11" s="344"/>
      <c r="F11" s="307"/>
      <c r="G11" s="344"/>
      <c r="H11" s="284"/>
      <c r="I11" s="345"/>
      <c r="J11" s="345"/>
      <c r="K11" s="345"/>
      <c r="L11" s="345"/>
      <c r="M11" s="347"/>
      <c r="N11" s="286"/>
      <c r="O11" s="340"/>
      <c r="P11" s="290"/>
      <c r="Q11" s="85">
        <v>0</v>
      </c>
      <c r="R11" s="86">
        <v>0</v>
      </c>
      <c r="S11" s="86">
        <v>0</v>
      </c>
      <c r="T11" s="224">
        <v>0</v>
      </c>
      <c r="U11" s="86">
        <v>0</v>
      </c>
      <c r="V11" s="57">
        <v>0</v>
      </c>
      <c r="W11" s="59">
        <v>0</v>
      </c>
      <c r="X11" s="60">
        <v>0</v>
      </c>
      <c r="Y11" s="48" t="s">
        <v>8</v>
      </c>
    </row>
    <row r="12" spans="1:25" s="2" customFormat="1" ht="39.75" customHeight="1">
      <c r="A12" s="279" t="s">
        <v>404</v>
      </c>
      <c r="B12" s="485" t="s">
        <v>352</v>
      </c>
      <c r="C12" s="463" t="s">
        <v>403</v>
      </c>
      <c r="D12" s="482" t="s">
        <v>402</v>
      </c>
      <c r="E12" s="343">
        <v>0</v>
      </c>
      <c r="F12" s="306">
        <v>0</v>
      </c>
      <c r="G12" s="343">
        <v>498.404</v>
      </c>
      <c r="H12" s="283">
        <v>498.404</v>
      </c>
      <c r="I12" s="283" t="s">
        <v>401</v>
      </c>
      <c r="J12" s="283" t="s">
        <v>401</v>
      </c>
      <c r="K12" s="283" t="s">
        <v>401</v>
      </c>
      <c r="L12" s="283">
        <v>498.404</v>
      </c>
      <c r="M12" s="346">
        <v>14.168</v>
      </c>
      <c r="N12" s="285">
        <v>0</v>
      </c>
      <c r="O12" s="287">
        <f>+(+E12+G12)-(M12+N12)</f>
        <v>484.236</v>
      </c>
      <c r="P12" s="289">
        <f>O12</f>
        <v>484.236</v>
      </c>
      <c r="Q12" s="80">
        <v>0</v>
      </c>
      <c r="R12" s="81">
        <v>0</v>
      </c>
      <c r="S12" s="81">
        <v>0</v>
      </c>
      <c r="T12" s="82">
        <v>0</v>
      </c>
      <c r="U12" s="81">
        <v>1</v>
      </c>
      <c r="V12" s="25">
        <v>0</v>
      </c>
      <c r="W12" s="27">
        <v>0</v>
      </c>
      <c r="X12" s="28">
        <v>0</v>
      </c>
      <c r="Y12" s="47" t="s">
        <v>11</v>
      </c>
    </row>
    <row r="13" spans="1:25" s="2" customFormat="1" ht="39.75" customHeight="1" thickBot="1">
      <c r="A13" s="280"/>
      <c r="B13" s="486"/>
      <c r="C13" s="464"/>
      <c r="D13" s="483"/>
      <c r="E13" s="344"/>
      <c r="F13" s="307"/>
      <c r="G13" s="344"/>
      <c r="H13" s="284"/>
      <c r="I13" s="345"/>
      <c r="J13" s="345"/>
      <c r="K13" s="345"/>
      <c r="L13" s="345"/>
      <c r="M13" s="347"/>
      <c r="N13" s="286"/>
      <c r="O13" s="288"/>
      <c r="P13" s="290"/>
      <c r="Q13" s="85">
        <v>0</v>
      </c>
      <c r="R13" s="86">
        <v>0</v>
      </c>
      <c r="S13" s="86">
        <v>0</v>
      </c>
      <c r="T13" s="224">
        <v>0</v>
      </c>
      <c r="U13" s="86">
        <v>14.164</v>
      </c>
      <c r="V13" s="57">
        <v>0</v>
      </c>
      <c r="W13" s="59">
        <v>0</v>
      </c>
      <c r="X13" s="60">
        <v>0</v>
      </c>
      <c r="Y13" s="48" t="s">
        <v>8</v>
      </c>
    </row>
    <row r="14" spans="1:25" s="2" customFormat="1" ht="39.75" customHeight="1">
      <c r="A14" s="279" t="s">
        <v>400</v>
      </c>
      <c r="B14" s="485" t="s">
        <v>399</v>
      </c>
      <c r="C14" s="463" t="s">
        <v>398</v>
      </c>
      <c r="D14" s="482" t="s">
        <v>397</v>
      </c>
      <c r="E14" s="343">
        <v>0</v>
      </c>
      <c r="F14" s="306">
        <v>0</v>
      </c>
      <c r="G14" s="343">
        <v>98.039</v>
      </c>
      <c r="H14" s="283">
        <v>98.039</v>
      </c>
      <c r="I14" s="283" t="s">
        <v>389</v>
      </c>
      <c r="J14" s="283" t="s">
        <v>389</v>
      </c>
      <c r="K14" s="283" t="s">
        <v>389</v>
      </c>
      <c r="L14" s="283">
        <v>98.039</v>
      </c>
      <c r="M14" s="346">
        <v>35.76</v>
      </c>
      <c r="N14" s="285">
        <v>0</v>
      </c>
      <c r="O14" s="287">
        <f>+(+E14+G14)-(M14+N14)</f>
        <v>62.279</v>
      </c>
      <c r="P14" s="289">
        <f>O14</f>
        <v>62.279</v>
      </c>
      <c r="Q14" s="80">
        <v>0</v>
      </c>
      <c r="R14" s="81">
        <v>0</v>
      </c>
      <c r="S14" s="81">
        <v>0</v>
      </c>
      <c r="T14" s="82">
        <v>0</v>
      </c>
      <c r="U14" s="81">
        <v>1</v>
      </c>
      <c r="V14" s="25">
        <v>0</v>
      </c>
      <c r="W14" s="27">
        <v>0</v>
      </c>
      <c r="X14" s="28">
        <v>0</v>
      </c>
      <c r="Y14" s="47" t="s">
        <v>11</v>
      </c>
    </row>
    <row r="15" spans="1:25" s="2" customFormat="1" ht="39.75" customHeight="1" thickBot="1">
      <c r="A15" s="280"/>
      <c r="B15" s="486"/>
      <c r="C15" s="464"/>
      <c r="D15" s="483"/>
      <c r="E15" s="344"/>
      <c r="F15" s="307"/>
      <c r="G15" s="344"/>
      <c r="H15" s="284"/>
      <c r="I15" s="345"/>
      <c r="J15" s="345"/>
      <c r="K15" s="345"/>
      <c r="L15" s="345"/>
      <c r="M15" s="347"/>
      <c r="N15" s="286"/>
      <c r="O15" s="288"/>
      <c r="P15" s="290"/>
      <c r="Q15" s="85">
        <v>0</v>
      </c>
      <c r="R15" s="86">
        <v>0</v>
      </c>
      <c r="S15" s="86">
        <v>0</v>
      </c>
      <c r="T15" s="224">
        <v>0</v>
      </c>
      <c r="U15" s="86">
        <v>35.76</v>
      </c>
      <c r="V15" s="57">
        <v>0</v>
      </c>
      <c r="W15" s="59">
        <v>0</v>
      </c>
      <c r="X15" s="60">
        <v>0</v>
      </c>
      <c r="Y15" s="48" t="s">
        <v>8</v>
      </c>
    </row>
    <row r="16" spans="1:25" s="2" customFormat="1" ht="39.75" customHeight="1">
      <c r="A16" s="279" t="s">
        <v>396</v>
      </c>
      <c r="B16" s="485" t="s">
        <v>383</v>
      </c>
      <c r="C16" s="463" t="s">
        <v>395</v>
      </c>
      <c r="D16" s="482" t="s">
        <v>394</v>
      </c>
      <c r="E16" s="343">
        <v>0</v>
      </c>
      <c r="F16" s="306">
        <v>0</v>
      </c>
      <c r="G16" s="343">
        <v>114.657</v>
      </c>
      <c r="H16" s="283">
        <v>114.657</v>
      </c>
      <c r="I16" s="283" t="s">
        <v>389</v>
      </c>
      <c r="J16" s="283" t="s">
        <v>389</v>
      </c>
      <c r="K16" s="283" t="s">
        <v>389</v>
      </c>
      <c r="L16" s="283">
        <v>114.657</v>
      </c>
      <c r="M16" s="346">
        <v>0</v>
      </c>
      <c r="N16" s="285">
        <v>0</v>
      </c>
      <c r="O16" s="287">
        <f>+(+E16+G16)-(M16+N16)</f>
        <v>114.657</v>
      </c>
      <c r="P16" s="289">
        <f>O16</f>
        <v>114.657</v>
      </c>
      <c r="Q16" s="80">
        <v>0</v>
      </c>
      <c r="R16" s="81">
        <v>0</v>
      </c>
      <c r="S16" s="81">
        <v>0</v>
      </c>
      <c r="T16" s="82">
        <v>0</v>
      </c>
      <c r="U16" s="81">
        <v>0</v>
      </c>
      <c r="V16" s="25">
        <v>0</v>
      </c>
      <c r="W16" s="27">
        <v>0</v>
      </c>
      <c r="X16" s="28">
        <v>0</v>
      </c>
      <c r="Y16" s="47" t="s">
        <v>11</v>
      </c>
    </row>
    <row r="17" spans="1:25" s="2" customFormat="1" ht="39.75" customHeight="1" thickBot="1">
      <c r="A17" s="280"/>
      <c r="B17" s="486"/>
      <c r="C17" s="464"/>
      <c r="D17" s="483"/>
      <c r="E17" s="344"/>
      <c r="F17" s="307"/>
      <c r="G17" s="344"/>
      <c r="H17" s="284"/>
      <c r="I17" s="345"/>
      <c r="J17" s="345"/>
      <c r="K17" s="345"/>
      <c r="L17" s="345"/>
      <c r="M17" s="347"/>
      <c r="N17" s="286"/>
      <c r="O17" s="288"/>
      <c r="P17" s="290"/>
      <c r="Q17" s="85">
        <v>0</v>
      </c>
      <c r="R17" s="86">
        <v>0</v>
      </c>
      <c r="S17" s="86">
        <v>0</v>
      </c>
      <c r="T17" s="224">
        <v>0</v>
      </c>
      <c r="U17" s="86">
        <v>0</v>
      </c>
      <c r="V17" s="57">
        <v>0</v>
      </c>
      <c r="W17" s="59">
        <v>0</v>
      </c>
      <c r="X17" s="60">
        <v>0</v>
      </c>
      <c r="Y17" s="48" t="s">
        <v>8</v>
      </c>
    </row>
    <row r="18" spans="1:25" s="2" customFormat="1" ht="39.75" customHeight="1">
      <c r="A18" s="279" t="s">
        <v>393</v>
      </c>
      <c r="B18" s="485" t="s">
        <v>392</v>
      </c>
      <c r="C18" s="463" t="s">
        <v>391</v>
      </c>
      <c r="D18" s="482" t="s">
        <v>390</v>
      </c>
      <c r="E18" s="343">
        <v>518.597</v>
      </c>
      <c r="F18" s="306">
        <v>518.597</v>
      </c>
      <c r="G18" s="343">
        <v>0</v>
      </c>
      <c r="H18" s="283">
        <v>0</v>
      </c>
      <c r="I18" s="283" t="s">
        <v>389</v>
      </c>
      <c r="J18" s="283" t="s">
        <v>389</v>
      </c>
      <c r="K18" s="283" t="s">
        <v>389</v>
      </c>
      <c r="L18" s="283">
        <v>0</v>
      </c>
      <c r="M18" s="346">
        <v>53.234</v>
      </c>
      <c r="N18" s="285">
        <v>0</v>
      </c>
      <c r="O18" s="287">
        <f>+(+E18+G18)-(M18+N18)</f>
        <v>465.363</v>
      </c>
      <c r="P18" s="289">
        <f>O18</f>
        <v>465.363</v>
      </c>
      <c r="Q18" s="80">
        <v>0</v>
      </c>
      <c r="R18" s="81">
        <v>0</v>
      </c>
      <c r="S18" s="81">
        <v>0</v>
      </c>
      <c r="T18" s="82">
        <v>0</v>
      </c>
      <c r="U18" s="81">
        <v>1</v>
      </c>
      <c r="V18" s="25">
        <v>0</v>
      </c>
      <c r="W18" s="27">
        <v>0</v>
      </c>
      <c r="X18" s="28">
        <v>0</v>
      </c>
      <c r="Y18" s="47" t="s">
        <v>11</v>
      </c>
    </row>
    <row r="19" spans="1:25" s="2" customFormat="1" ht="39.75" customHeight="1" thickBot="1">
      <c r="A19" s="280"/>
      <c r="B19" s="486"/>
      <c r="C19" s="464"/>
      <c r="D19" s="483"/>
      <c r="E19" s="344"/>
      <c r="F19" s="307"/>
      <c r="G19" s="344"/>
      <c r="H19" s="284"/>
      <c r="I19" s="345"/>
      <c r="J19" s="345"/>
      <c r="K19" s="345"/>
      <c r="L19" s="345"/>
      <c r="M19" s="347"/>
      <c r="N19" s="286"/>
      <c r="O19" s="288"/>
      <c r="P19" s="290"/>
      <c r="Q19" s="85">
        <v>0</v>
      </c>
      <c r="R19" s="86">
        <v>0</v>
      </c>
      <c r="S19" s="86">
        <v>0</v>
      </c>
      <c r="T19" s="224">
        <v>0</v>
      </c>
      <c r="U19" s="86">
        <v>53.234</v>
      </c>
      <c r="V19" s="57">
        <v>0</v>
      </c>
      <c r="W19" s="59">
        <v>0</v>
      </c>
      <c r="X19" s="60">
        <v>0</v>
      </c>
      <c r="Y19" s="48" t="s">
        <v>8</v>
      </c>
    </row>
    <row r="20" spans="1:25" s="2" customFormat="1" ht="21.75" customHeight="1" hidden="1">
      <c r="A20" s="279"/>
      <c r="B20" s="484" t="s">
        <v>388</v>
      </c>
      <c r="C20" s="430"/>
      <c r="D20" s="426"/>
      <c r="E20" s="293"/>
      <c r="F20" s="289"/>
      <c r="G20" s="293"/>
      <c r="H20" s="295"/>
      <c r="I20" s="295"/>
      <c r="J20" s="295"/>
      <c r="K20" s="295"/>
      <c r="L20" s="295"/>
      <c r="M20" s="346"/>
      <c r="N20" s="285"/>
      <c r="O20" s="287">
        <f>+(+E20+G20)-(M20+N20)</f>
        <v>0</v>
      </c>
      <c r="P20" s="289"/>
      <c r="Q20" s="25">
        <v>0</v>
      </c>
      <c r="R20" s="26">
        <v>0</v>
      </c>
      <c r="S20" s="26">
        <v>0</v>
      </c>
      <c r="T20" s="27">
        <v>0</v>
      </c>
      <c r="U20" s="26">
        <v>0</v>
      </c>
      <c r="V20" s="25">
        <v>0</v>
      </c>
      <c r="W20" s="27">
        <v>0</v>
      </c>
      <c r="X20" s="28">
        <v>0</v>
      </c>
      <c r="Y20" s="47" t="s">
        <v>11</v>
      </c>
    </row>
    <row r="21" spans="1:25" s="2" customFormat="1" ht="21.75" customHeight="1" hidden="1" thickBot="1">
      <c r="A21" s="280"/>
      <c r="B21" s="431"/>
      <c r="C21" s="432"/>
      <c r="D21" s="427"/>
      <c r="E21" s="294"/>
      <c r="F21" s="290"/>
      <c r="G21" s="294"/>
      <c r="H21" s="296"/>
      <c r="I21" s="355"/>
      <c r="J21" s="355"/>
      <c r="K21" s="355"/>
      <c r="L21" s="355"/>
      <c r="M21" s="347"/>
      <c r="N21" s="286"/>
      <c r="O21" s="288"/>
      <c r="P21" s="290"/>
      <c r="Q21" s="57">
        <v>0</v>
      </c>
      <c r="R21" s="58">
        <v>0</v>
      </c>
      <c r="S21" s="58">
        <v>0</v>
      </c>
      <c r="T21" s="59">
        <v>0</v>
      </c>
      <c r="U21" s="58">
        <v>0</v>
      </c>
      <c r="V21" s="57">
        <v>0</v>
      </c>
      <c r="W21" s="59">
        <v>0</v>
      </c>
      <c r="X21" s="60">
        <v>0</v>
      </c>
      <c r="Y21" s="48" t="s">
        <v>8</v>
      </c>
    </row>
    <row r="22" spans="1:25" s="3" customFormat="1" ht="19.5" customHeight="1">
      <c r="A22" s="279" t="s">
        <v>309</v>
      </c>
      <c r="B22" s="279">
        <v>6</v>
      </c>
      <c r="C22" s="332"/>
      <c r="D22" s="426"/>
      <c r="E22" s="287">
        <f aca="true" t="shared" si="0" ref="E22:P22">SUM(E8:E21)</f>
        <v>98645.230615</v>
      </c>
      <c r="F22" s="324">
        <f t="shared" si="0"/>
        <v>98645.230615</v>
      </c>
      <c r="G22" s="287">
        <f t="shared" si="0"/>
        <v>767.691719</v>
      </c>
      <c r="H22" s="326">
        <f t="shared" si="0"/>
        <v>767.691719</v>
      </c>
      <c r="I22" s="326">
        <f t="shared" si="0"/>
        <v>0</v>
      </c>
      <c r="J22" s="326">
        <f t="shared" si="0"/>
        <v>0</v>
      </c>
      <c r="K22" s="326">
        <f t="shared" si="0"/>
        <v>0</v>
      </c>
      <c r="L22" s="326">
        <f t="shared" si="0"/>
        <v>767.691719</v>
      </c>
      <c r="M22" s="326">
        <f t="shared" si="0"/>
        <v>3675.376909</v>
      </c>
      <c r="N22" s="328">
        <f t="shared" si="0"/>
        <v>0</v>
      </c>
      <c r="O22" s="287">
        <f t="shared" si="0"/>
        <v>95737.545425</v>
      </c>
      <c r="P22" s="324">
        <f t="shared" si="0"/>
        <v>95737.545425</v>
      </c>
      <c r="Q22" s="29">
        <f aca="true" t="shared" si="1" ref="Q22:X22">SUMIF($Y$8:$Y$21,$Y$6,Q8:Q21)</f>
        <v>8</v>
      </c>
      <c r="R22" s="30">
        <f t="shared" si="1"/>
        <v>0</v>
      </c>
      <c r="S22" s="30">
        <f t="shared" si="1"/>
        <v>0</v>
      </c>
      <c r="T22" s="31">
        <f t="shared" si="1"/>
        <v>0</v>
      </c>
      <c r="U22" s="30">
        <f t="shared" si="1"/>
        <v>26</v>
      </c>
      <c r="V22" s="29">
        <f t="shared" si="1"/>
        <v>0</v>
      </c>
      <c r="W22" s="31">
        <f t="shared" si="1"/>
        <v>0</v>
      </c>
      <c r="X22" s="32">
        <f t="shared" si="1"/>
        <v>0</v>
      </c>
      <c r="Y22" s="47" t="s">
        <v>11</v>
      </c>
    </row>
    <row r="23" spans="1:25" s="3" customFormat="1" ht="19.5" customHeight="1" thickBot="1">
      <c r="A23" s="280"/>
      <c r="B23" s="280"/>
      <c r="C23" s="333"/>
      <c r="D23" s="427"/>
      <c r="E23" s="288"/>
      <c r="F23" s="325"/>
      <c r="G23" s="288"/>
      <c r="H23" s="327"/>
      <c r="I23" s="327"/>
      <c r="J23" s="327"/>
      <c r="K23" s="327"/>
      <c r="L23" s="327"/>
      <c r="M23" s="327"/>
      <c r="N23" s="329"/>
      <c r="O23" s="288"/>
      <c r="P23" s="325"/>
      <c r="Q23" s="61">
        <f aca="true" t="shared" si="2" ref="Q23:X23">SUMIF($Y$8:$Y$21,$Y$7,Q8:Q21)</f>
        <v>1015.182</v>
      </c>
      <c r="R23" s="62">
        <f t="shared" si="2"/>
        <v>0</v>
      </c>
      <c r="S23" s="62">
        <f t="shared" si="2"/>
        <v>0</v>
      </c>
      <c r="T23" s="63">
        <f t="shared" si="2"/>
        <v>0</v>
      </c>
      <c r="U23" s="62">
        <f t="shared" si="2"/>
        <v>2660.1910000000003</v>
      </c>
      <c r="V23" s="61">
        <f t="shared" si="2"/>
        <v>0</v>
      </c>
      <c r="W23" s="63">
        <f t="shared" si="2"/>
        <v>0</v>
      </c>
      <c r="X23" s="64">
        <f t="shared" si="2"/>
        <v>0</v>
      </c>
      <c r="Y23" s="48" t="s">
        <v>8</v>
      </c>
    </row>
    <row r="24" ht="14.25" hidden="1" outlineLevel="1" thickBot="1">
      <c r="A24" s="1" t="s">
        <v>38</v>
      </c>
    </row>
    <row r="25" spans="3:15" ht="14.25" hidden="1" outlineLevel="1" thickBot="1">
      <c r="C25" s="1" t="s">
        <v>39</v>
      </c>
      <c r="F25" s="1" t="s">
        <v>310</v>
      </c>
      <c r="O25" s="54"/>
    </row>
    <row r="26" spans="3:6" ht="14.25" hidden="1" outlineLevel="1" thickBot="1">
      <c r="C26" s="1" t="s">
        <v>40</v>
      </c>
      <c r="F26" s="1" t="s">
        <v>311</v>
      </c>
    </row>
    <row r="27" spans="3:6" ht="14.25" hidden="1" outlineLevel="1" thickBot="1">
      <c r="C27" s="1" t="s">
        <v>41</v>
      </c>
      <c r="F27" s="1" t="s">
        <v>312</v>
      </c>
    </row>
    <row r="28" spans="3:6" ht="14.25" hidden="1" outlineLevel="1" thickBot="1">
      <c r="C28" s="1" t="s">
        <v>42</v>
      </c>
      <c r="F28" s="1" t="s">
        <v>313</v>
      </c>
    </row>
    <row r="29" spans="3:6" ht="14.25" hidden="1" outlineLevel="1" thickBot="1">
      <c r="C29" s="1" t="s">
        <v>43</v>
      </c>
      <c r="F29" s="1" t="s">
        <v>314</v>
      </c>
    </row>
    <row r="30" spans="3:6" ht="14.25" hidden="1" outlineLevel="1" thickBot="1">
      <c r="C30" s="1" t="s">
        <v>44</v>
      </c>
      <c r="F30" s="1" t="s">
        <v>315</v>
      </c>
    </row>
    <row r="31" ht="14.25" hidden="1" outlineLevel="1" thickBot="1">
      <c r="C31" s="1" t="s">
        <v>45</v>
      </c>
    </row>
    <row r="32" ht="14.25" hidden="1" outlineLevel="1" thickBot="1">
      <c r="C32" s="1" t="s">
        <v>46</v>
      </c>
    </row>
    <row r="33" ht="14.25" hidden="1" outlineLevel="1" thickBot="1">
      <c r="C33" s="1" t="s">
        <v>47</v>
      </c>
    </row>
    <row r="34" ht="14.25" hidden="1" outlineLevel="1" thickBot="1">
      <c r="C34" s="1" t="s">
        <v>48</v>
      </c>
    </row>
    <row r="35" ht="13.5" collapsed="1">
      <c r="O35" s="53">
        <f>+(+$E$22+$G$22)-($M$22+$N$22)</f>
        <v>95737.54542499999</v>
      </c>
    </row>
  </sheetData>
  <sheetProtection/>
  <mergeCells count="150">
    <mergeCell ref="P22:P23"/>
    <mergeCell ref="B2:B7"/>
    <mergeCell ref="B8:B9"/>
    <mergeCell ref="B10:B11"/>
    <mergeCell ref="B12:B13"/>
    <mergeCell ref="B14:B15"/>
    <mergeCell ref="B16:B17"/>
    <mergeCell ref="B18:B19"/>
    <mergeCell ref="I22:I23"/>
    <mergeCell ref="J22:J23"/>
    <mergeCell ref="K22:K23"/>
    <mergeCell ref="L22:L23"/>
    <mergeCell ref="M22:M23"/>
    <mergeCell ref="N22:N23"/>
    <mergeCell ref="O20:O21"/>
    <mergeCell ref="N20:N21"/>
    <mergeCell ref="J20:J21"/>
    <mergeCell ref="K20:K21"/>
    <mergeCell ref="O22:O23"/>
    <mergeCell ref="P20:P21"/>
    <mergeCell ref="P18:P19"/>
    <mergeCell ref="J18:J19"/>
    <mergeCell ref="K18:K19"/>
    <mergeCell ref="L18:L19"/>
    <mergeCell ref="M18:M19"/>
    <mergeCell ref="N18:N19"/>
    <mergeCell ref="O18:O19"/>
    <mergeCell ref="L20:L21"/>
    <mergeCell ref="M20:M21"/>
    <mergeCell ref="A20:A21"/>
    <mergeCell ref="E20:E21"/>
    <mergeCell ref="F20:F21"/>
    <mergeCell ref="G20:G21"/>
    <mergeCell ref="H20:H21"/>
    <mergeCell ref="I20:I21"/>
    <mergeCell ref="B20:C21"/>
    <mergeCell ref="D20:D21"/>
    <mergeCell ref="A18:A19"/>
    <mergeCell ref="C18:C19"/>
    <mergeCell ref="E18:E19"/>
    <mergeCell ref="F18:F19"/>
    <mergeCell ref="G18:G19"/>
    <mergeCell ref="H18:H19"/>
    <mergeCell ref="I18:I19"/>
    <mergeCell ref="A22:A23"/>
    <mergeCell ref="C22:C23"/>
    <mergeCell ref="E22:E23"/>
    <mergeCell ref="F22:F23"/>
    <mergeCell ref="G22:G23"/>
    <mergeCell ref="H22:H23"/>
    <mergeCell ref="B22:B23"/>
    <mergeCell ref="D22:D23"/>
    <mergeCell ref="D18:D19"/>
    <mergeCell ref="P14:P15"/>
    <mergeCell ref="A14:A15"/>
    <mergeCell ref="C14:C15"/>
    <mergeCell ref="E14:E15"/>
    <mergeCell ref="F14:F15"/>
    <mergeCell ref="G14:G15"/>
    <mergeCell ref="A16:A17"/>
    <mergeCell ref="C16:C17"/>
    <mergeCell ref="E16:E17"/>
    <mergeCell ref="F16:F17"/>
    <mergeCell ref="G16:G17"/>
    <mergeCell ref="H16:H17"/>
    <mergeCell ref="D16:D17"/>
    <mergeCell ref="I16:I17"/>
    <mergeCell ref="J16:J17"/>
    <mergeCell ref="K16:K17"/>
    <mergeCell ref="L16:L17"/>
    <mergeCell ref="M16:M17"/>
    <mergeCell ref="N16:N17"/>
    <mergeCell ref="H14:H15"/>
    <mergeCell ref="I14:I15"/>
    <mergeCell ref="J14:J15"/>
    <mergeCell ref="O16:O17"/>
    <mergeCell ref="P16:P17"/>
    <mergeCell ref="K14:K15"/>
    <mergeCell ref="D14:D15"/>
    <mergeCell ref="M12:M13"/>
    <mergeCell ref="I12:I13"/>
    <mergeCell ref="J12:J13"/>
    <mergeCell ref="L14:L15"/>
    <mergeCell ref="M14:M15"/>
    <mergeCell ref="N12:N13"/>
    <mergeCell ref="O12:O13"/>
    <mergeCell ref="N14:N15"/>
    <mergeCell ref="O14:O15"/>
    <mergeCell ref="P12:P13"/>
    <mergeCell ref="P10:P11"/>
    <mergeCell ref="A12:A13"/>
    <mergeCell ref="C12:C13"/>
    <mergeCell ref="E12:E13"/>
    <mergeCell ref="F12:F13"/>
    <mergeCell ref="G12:G13"/>
    <mergeCell ref="H12:H13"/>
    <mergeCell ref="D10:D11"/>
    <mergeCell ref="D12:D13"/>
    <mergeCell ref="A10:A11"/>
    <mergeCell ref="K12:K13"/>
    <mergeCell ref="L12:L13"/>
    <mergeCell ref="C10:C11"/>
    <mergeCell ref="E10:E11"/>
    <mergeCell ref="F10:F11"/>
    <mergeCell ref="G10:G11"/>
    <mergeCell ref="H10:H11"/>
    <mergeCell ref="J10:J11"/>
    <mergeCell ref="K10:K11"/>
    <mergeCell ref="L10:L11"/>
    <mergeCell ref="I10:I11"/>
    <mergeCell ref="M10:M11"/>
    <mergeCell ref="N10:N11"/>
    <mergeCell ref="O10:O11"/>
    <mergeCell ref="O2:P3"/>
    <mergeCell ref="M4:M7"/>
    <mergeCell ref="F5:F7"/>
    <mergeCell ref="P5:P7"/>
    <mergeCell ref="I6:K6"/>
    <mergeCell ref="L6:L7"/>
    <mergeCell ref="W3:W5"/>
    <mergeCell ref="X3:X5"/>
    <mergeCell ref="O8:O9"/>
    <mergeCell ref="P8:P9"/>
    <mergeCell ref="Q4:Q5"/>
    <mergeCell ref="Q2:U2"/>
    <mergeCell ref="I8:I9"/>
    <mergeCell ref="J8:J9"/>
    <mergeCell ref="K8:K9"/>
    <mergeCell ref="V2:X2"/>
    <mergeCell ref="R3:R5"/>
    <mergeCell ref="S3:S5"/>
    <mergeCell ref="T3:T5"/>
    <mergeCell ref="U3:U5"/>
    <mergeCell ref="V3:V5"/>
    <mergeCell ref="D8:D9"/>
    <mergeCell ref="A2:A7"/>
    <mergeCell ref="C2:C7"/>
    <mergeCell ref="E2:F3"/>
    <mergeCell ref="G2:M3"/>
    <mergeCell ref="D2:D7"/>
    <mergeCell ref="L8:L9"/>
    <mergeCell ref="M8:M9"/>
    <mergeCell ref="N8:N9"/>
    <mergeCell ref="A8:A9"/>
    <mergeCell ref="C8:C9"/>
    <mergeCell ref="E8:E9"/>
    <mergeCell ref="F8:F9"/>
    <mergeCell ref="G8:G9"/>
    <mergeCell ref="H8:H9"/>
    <mergeCell ref="N2:N7"/>
  </mergeCells>
  <printOptions/>
  <pageMargins left="0.5118110236220472" right="0.31496062992125984" top="0.5511811023622047" bottom="0.5511811023622047" header="0.31496062992125984" footer="0.31496062992125984"/>
  <pageSetup cellComments="asDisplayed" horizontalDpi="600" verticalDpi="600" orientation="landscape" paperSize="9" scale="55" r:id="rId1"/>
  <headerFooter>
    <oddHeader>&amp;L【機密性2情報】</oddHeader>
  </headerFooter>
  <rowBreaks count="1" manualBreakCount="1">
    <brk id="39" max="2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Y63"/>
  <sheetViews>
    <sheetView view="pageBreakPreview" zoomScale="85" zoomScaleSheetLayoutView="85" zoomScalePageLayoutView="0" workbookViewId="0" topLeftCell="A1">
      <pane xSplit="3" ySplit="7" topLeftCell="D8" activePane="bottomRight" state="frozen"/>
      <selection pane="topLeft" activeCell="I25" sqref="I25"/>
      <selection pane="topRight" activeCell="I25" sqref="I25"/>
      <selection pane="bottomLeft" activeCell="I25" sqref="I25"/>
      <selection pane="bottomRight" activeCell="D8" sqref="D8:D9"/>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532</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411</v>
      </c>
      <c r="R4" s="405"/>
      <c r="S4" s="405"/>
      <c r="T4" s="408"/>
      <c r="U4" s="411"/>
      <c r="V4" s="414"/>
      <c r="W4" s="408"/>
      <c r="X4" s="417"/>
      <c r="Y4" s="44"/>
    </row>
    <row r="5" spans="1:25" s="2" customFormat="1" ht="12" customHeight="1">
      <c r="A5" s="266"/>
      <c r="B5" s="439"/>
      <c r="C5" s="266"/>
      <c r="D5" s="266"/>
      <c r="E5" s="24"/>
      <c r="F5" s="378" t="s">
        <v>5</v>
      </c>
      <c r="G5" s="24"/>
      <c r="H5" s="6" t="s">
        <v>410</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409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18" customHeight="1">
      <c r="A8" s="279">
        <v>1</v>
      </c>
      <c r="B8" s="332" t="s">
        <v>454</v>
      </c>
      <c r="C8" s="433" t="s">
        <v>453</v>
      </c>
      <c r="D8" s="426" t="s">
        <v>452</v>
      </c>
      <c r="E8" s="293">
        <f>SUM(F8)</f>
        <v>402.680077</v>
      </c>
      <c r="F8" s="289">
        <v>402.680077</v>
      </c>
      <c r="G8" s="293">
        <f>SUM(H8)</f>
        <v>2954.355214</v>
      </c>
      <c r="H8" s="295">
        <f>SUM(I8:L9)</f>
        <v>2954.355214</v>
      </c>
      <c r="I8" s="295">
        <v>2954.224</v>
      </c>
      <c r="J8" s="295">
        <v>0</v>
      </c>
      <c r="K8" s="295">
        <v>0</v>
      </c>
      <c r="L8" s="295">
        <v>0.131214</v>
      </c>
      <c r="M8" s="283">
        <v>574.48182</v>
      </c>
      <c r="N8" s="285">
        <v>0</v>
      </c>
      <c r="O8" s="287">
        <f>+(+E8+G8)-(M8+N8)</f>
        <v>2782.553471</v>
      </c>
      <c r="P8" s="289">
        <f>SUM(O8)</f>
        <v>2782.553471</v>
      </c>
      <c r="Q8" s="25">
        <v>0</v>
      </c>
      <c r="R8" s="26">
        <v>0</v>
      </c>
      <c r="S8" s="26">
        <v>0</v>
      </c>
      <c r="T8" s="27">
        <v>0</v>
      </c>
      <c r="U8" s="26">
        <v>1</v>
      </c>
      <c r="V8" s="25">
        <v>0</v>
      </c>
      <c r="W8" s="27">
        <v>0</v>
      </c>
      <c r="X8" s="28">
        <v>0</v>
      </c>
      <c r="Y8" s="47" t="s">
        <v>11</v>
      </c>
    </row>
    <row r="9" spans="1:25" s="2" customFormat="1" ht="18" customHeight="1" thickBot="1">
      <c r="A9" s="280"/>
      <c r="B9" s="333"/>
      <c r="C9" s="434"/>
      <c r="D9" s="427"/>
      <c r="E9" s="294"/>
      <c r="F9" s="290"/>
      <c r="G9" s="294"/>
      <c r="H9" s="296"/>
      <c r="I9" s="296"/>
      <c r="J9" s="296"/>
      <c r="K9" s="296"/>
      <c r="L9" s="296"/>
      <c r="M9" s="284"/>
      <c r="N9" s="286"/>
      <c r="O9" s="340"/>
      <c r="P9" s="290"/>
      <c r="Q9" s="57">
        <v>0</v>
      </c>
      <c r="R9" s="58">
        <v>0</v>
      </c>
      <c r="S9" s="58">
        <v>0</v>
      </c>
      <c r="T9" s="59">
        <v>0</v>
      </c>
      <c r="U9" s="58">
        <f>M8</f>
        <v>574.48182</v>
      </c>
      <c r="V9" s="57">
        <v>0</v>
      </c>
      <c r="W9" s="59">
        <v>0</v>
      </c>
      <c r="X9" s="60">
        <v>0</v>
      </c>
      <c r="Y9" s="48" t="s">
        <v>8</v>
      </c>
    </row>
    <row r="10" spans="1:25" s="2" customFormat="1" ht="18" customHeight="1">
      <c r="A10" s="279">
        <v>2</v>
      </c>
      <c r="B10" s="332" t="s">
        <v>451</v>
      </c>
      <c r="C10" s="433" t="s">
        <v>450</v>
      </c>
      <c r="D10" s="426" t="s">
        <v>449</v>
      </c>
      <c r="E10" s="293">
        <f>SUM(F10)</f>
        <v>1916.256747</v>
      </c>
      <c r="F10" s="289">
        <v>1916.256747</v>
      </c>
      <c r="G10" s="293">
        <f>SUM(H10)</f>
        <v>9816.743102</v>
      </c>
      <c r="H10" s="295">
        <f>SUM(I10:L11)</f>
        <v>9816.743102</v>
      </c>
      <c r="I10" s="295">
        <v>9816.685</v>
      </c>
      <c r="J10" s="295">
        <v>0</v>
      </c>
      <c r="K10" s="295">
        <v>0</v>
      </c>
      <c r="L10" s="295">
        <v>0.058102</v>
      </c>
      <c r="M10" s="283">
        <v>3905.338</v>
      </c>
      <c r="N10" s="285">
        <v>0</v>
      </c>
      <c r="O10" s="287">
        <f>+(+E10+G10)-(M10+N10)</f>
        <v>7827.661849</v>
      </c>
      <c r="P10" s="289">
        <f>SUM(O10)</f>
        <v>7827.661849</v>
      </c>
      <c r="Q10" s="25">
        <v>0</v>
      </c>
      <c r="R10" s="26">
        <v>0</v>
      </c>
      <c r="S10" s="26">
        <v>0</v>
      </c>
      <c r="T10" s="27">
        <v>0</v>
      </c>
      <c r="U10" s="26">
        <v>2</v>
      </c>
      <c r="V10" s="25">
        <v>0</v>
      </c>
      <c r="W10" s="27">
        <v>0</v>
      </c>
      <c r="X10" s="28">
        <v>0</v>
      </c>
      <c r="Y10" s="47" t="s">
        <v>11</v>
      </c>
    </row>
    <row r="11" spans="1:25" s="2" customFormat="1" ht="18" customHeight="1" thickBot="1">
      <c r="A11" s="280"/>
      <c r="B11" s="333"/>
      <c r="C11" s="434"/>
      <c r="D11" s="427"/>
      <c r="E11" s="294"/>
      <c r="F11" s="290"/>
      <c r="G11" s="294"/>
      <c r="H11" s="296"/>
      <c r="I11" s="296"/>
      <c r="J11" s="296"/>
      <c r="K11" s="296"/>
      <c r="L11" s="296"/>
      <c r="M11" s="284"/>
      <c r="N11" s="286"/>
      <c r="O11" s="340"/>
      <c r="P11" s="290"/>
      <c r="Q11" s="57">
        <v>0</v>
      </c>
      <c r="R11" s="58">
        <v>0</v>
      </c>
      <c r="S11" s="58">
        <v>0</v>
      </c>
      <c r="T11" s="59">
        <v>0</v>
      </c>
      <c r="U11" s="58">
        <f>M10</f>
        <v>3905.338</v>
      </c>
      <c r="V11" s="57">
        <v>0</v>
      </c>
      <c r="W11" s="59">
        <v>0</v>
      </c>
      <c r="X11" s="60">
        <v>0</v>
      </c>
      <c r="Y11" s="48" t="s">
        <v>8</v>
      </c>
    </row>
    <row r="12" spans="1:25" s="2" customFormat="1" ht="18" customHeight="1">
      <c r="A12" s="279">
        <v>3</v>
      </c>
      <c r="B12" s="332" t="s">
        <v>448</v>
      </c>
      <c r="C12" s="433" t="s">
        <v>447</v>
      </c>
      <c r="D12" s="426" t="s">
        <v>446</v>
      </c>
      <c r="E12" s="293">
        <f>SUM(F12)</f>
        <v>0</v>
      </c>
      <c r="F12" s="289">
        <v>0</v>
      </c>
      <c r="G12" s="293">
        <f>SUM(H12)</f>
        <v>550.25</v>
      </c>
      <c r="H12" s="295">
        <f>SUM(I12:L13)</f>
        <v>550.25</v>
      </c>
      <c r="I12" s="295">
        <v>550.25</v>
      </c>
      <c r="J12" s="295">
        <v>0</v>
      </c>
      <c r="K12" s="295">
        <v>0</v>
      </c>
      <c r="L12" s="295">
        <v>0</v>
      </c>
      <c r="M12" s="283">
        <v>0</v>
      </c>
      <c r="N12" s="285">
        <v>0</v>
      </c>
      <c r="O12" s="287">
        <f>+(+E12+G12)-(M12+N12)</f>
        <v>550.25</v>
      </c>
      <c r="P12" s="289">
        <f>SUM(O12)</f>
        <v>550.25</v>
      </c>
      <c r="Q12" s="25">
        <v>0</v>
      </c>
      <c r="R12" s="26">
        <v>0</v>
      </c>
      <c r="S12" s="26">
        <v>0</v>
      </c>
      <c r="T12" s="27">
        <v>0</v>
      </c>
      <c r="U12" s="26">
        <v>0</v>
      </c>
      <c r="V12" s="25">
        <v>0</v>
      </c>
      <c r="W12" s="27">
        <v>0</v>
      </c>
      <c r="X12" s="28">
        <v>0</v>
      </c>
      <c r="Y12" s="47" t="s">
        <v>11</v>
      </c>
    </row>
    <row r="13" spans="1:25" s="2" customFormat="1" ht="18" customHeight="1" thickBot="1">
      <c r="A13" s="280"/>
      <c r="B13" s="333"/>
      <c r="C13" s="434"/>
      <c r="D13" s="427"/>
      <c r="E13" s="294"/>
      <c r="F13" s="290"/>
      <c r="G13" s="294"/>
      <c r="H13" s="296"/>
      <c r="I13" s="296"/>
      <c r="J13" s="296"/>
      <c r="K13" s="296"/>
      <c r="L13" s="296"/>
      <c r="M13" s="284"/>
      <c r="N13" s="286"/>
      <c r="O13" s="340"/>
      <c r="P13" s="290"/>
      <c r="Q13" s="57">
        <v>0</v>
      </c>
      <c r="R13" s="58">
        <v>0</v>
      </c>
      <c r="S13" s="58">
        <v>0</v>
      </c>
      <c r="T13" s="59">
        <v>0</v>
      </c>
      <c r="U13" s="58">
        <f>M12</f>
        <v>0</v>
      </c>
      <c r="V13" s="57">
        <v>0</v>
      </c>
      <c r="W13" s="59">
        <v>0</v>
      </c>
      <c r="X13" s="60">
        <v>0</v>
      </c>
      <c r="Y13" s="48" t="s">
        <v>8</v>
      </c>
    </row>
    <row r="14" spans="1:25" s="2" customFormat="1" ht="18" customHeight="1">
      <c r="A14" s="279">
        <v>4</v>
      </c>
      <c r="B14" s="332" t="s">
        <v>445</v>
      </c>
      <c r="C14" s="433" t="s">
        <v>444</v>
      </c>
      <c r="D14" s="426" t="s">
        <v>443</v>
      </c>
      <c r="E14" s="293">
        <f>SUM(F14)</f>
        <v>0</v>
      </c>
      <c r="F14" s="289">
        <v>0</v>
      </c>
      <c r="G14" s="293">
        <f>SUM(H14)</f>
        <v>2255.916</v>
      </c>
      <c r="H14" s="295">
        <f>SUM(I14:L15)</f>
        <v>2255.916</v>
      </c>
      <c r="I14" s="295">
        <v>2255.916</v>
      </c>
      <c r="J14" s="295">
        <v>0</v>
      </c>
      <c r="K14" s="295">
        <v>0</v>
      </c>
      <c r="L14" s="295">
        <v>0</v>
      </c>
      <c r="M14" s="283">
        <v>0</v>
      </c>
      <c r="N14" s="285">
        <v>0</v>
      </c>
      <c r="O14" s="287">
        <f>+(+E14+G14)-(M14+N14)</f>
        <v>2255.916</v>
      </c>
      <c r="P14" s="289">
        <f>SUM(O14)</f>
        <v>2255.916</v>
      </c>
      <c r="Q14" s="25">
        <v>0</v>
      </c>
      <c r="R14" s="26">
        <v>0</v>
      </c>
      <c r="S14" s="26">
        <v>0</v>
      </c>
      <c r="T14" s="27">
        <v>0</v>
      </c>
      <c r="U14" s="26">
        <v>0</v>
      </c>
      <c r="V14" s="25">
        <v>0</v>
      </c>
      <c r="W14" s="27">
        <v>0</v>
      </c>
      <c r="X14" s="28">
        <v>0</v>
      </c>
      <c r="Y14" s="47" t="s">
        <v>11</v>
      </c>
    </row>
    <row r="15" spans="1:25" s="2" customFormat="1" ht="18" customHeight="1" thickBot="1">
      <c r="A15" s="280"/>
      <c r="B15" s="333"/>
      <c r="C15" s="434"/>
      <c r="D15" s="427"/>
      <c r="E15" s="294"/>
      <c r="F15" s="290"/>
      <c r="G15" s="294"/>
      <c r="H15" s="296"/>
      <c r="I15" s="296"/>
      <c r="J15" s="296"/>
      <c r="K15" s="296"/>
      <c r="L15" s="296"/>
      <c r="M15" s="284"/>
      <c r="N15" s="286"/>
      <c r="O15" s="340"/>
      <c r="P15" s="290"/>
      <c r="Q15" s="57">
        <v>0</v>
      </c>
      <c r="R15" s="58">
        <v>0</v>
      </c>
      <c r="S15" s="58">
        <v>0</v>
      </c>
      <c r="T15" s="59">
        <v>0</v>
      </c>
      <c r="U15" s="58">
        <f>M14</f>
        <v>0</v>
      </c>
      <c r="V15" s="57">
        <v>0</v>
      </c>
      <c r="W15" s="59">
        <v>0</v>
      </c>
      <c r="X15" s="60">
        <v>0</v>
      </c>
      <c r="Y15" s="48" t="s">
        <v>8</v>
      </c>
    </row>
    <row r="16" spans="1:25" s="2" customFormat="1" ht="18" customHeight="1">
      <c r="A16" s="279">
        <v>5</v>
      </c>
      <c r="B16" s="332" t="s">
        <v>442</v>
      </c>
      <c r="C16" s="433" t="s">
        <v>441</v>
      </c>
      <c r="D16" s="426" t="s">
        <v>430</v>
      </c>
      <c r="E16" s="293">
        <f>SUM(F16)</f>
        <v>0</v>
      </c>
      <c r="F16" s="289">
        <v>0</v>
      </c>
      <c r="G16" s="293">
        <f>SUM(H16)</f>
        <v>4025.898</v>
      </c>
      <c r="H16" s="295">
        <f>SUM(I16:L17)</f>
        <v>4025.898</v>
      </c>
      <c r="I16" s="295">
        <v>4025.898</v>
      </c>
      <c r="J16" s="295">
        <v>0</v>
      </c>
      <c r="K16" s="295">
        <v>0</v>
      </c>
      <c r="L16" s="295">
        <v>0</v>
      </c>
      <c r="M16" s="283">
        <v>25.02</v>
      </c>
      <c r="N16" s="285">
        <v>0</v>
      </c>
      <c r="O16" s="287">
        <f>+(+E16+G16)-(M16+N16)</f>
        <v>4000.878</v>
      </c>
      <c r="P16" s="289">
        <f>SUM(O16)</f>
        <v>4000.878</v>
      </c>
      <c r="Q16" s="25">
        <v>0</v>
      </c>
      <c r="R16" s="26">
        <v>0</v>
      </c>
      <c r="S16" s="26">
        <v>0</v>
      </c>
      <c r="T16" s="27">
        <v>0</v>
      </c>
      <c r="U16" s="26">
        <v>1</v>
      </c>
      <c r="V16" s="25">
        <v>0</v>
      </c>
      <c r="W16" s="27">
        <v>0</v>
      </c>
      <c r="X16" s="28">
        <v>0</v>
      </c>
      <c r="Y16" s="47" t="s">
        <v>11</v>
      </c>
    </row>
    <row r="17" spans="1:25" s="2" customFormat="1" ht="18" customHeight="1" thickBot="1">
      <c r="A17" s="280"/>
      <c r="B17" s="333"/>
      <c r="C17" s="434"/>
      <c r="D17" s="427"/>
      <c r="E17" s="294"/>
      <c r="F17" s="290"/>
      <c r="G17" s="294"/>
      <c r="H17" s="296"/>
      <c r="I17" s="296"/>
      <c r="J17" s="296"/>
      <c r="K17" s="296"/>
      <c r="L17" s="296"/>
      <c r="M17" s="284"/>
      <c r="N17" s="286"/>
      <c r="O17" s="340"/>
      <c r="P17" s="290"/>
      <c r="Q17" s="57">
        <v>0</v>
      </c>
      <c r="R17" s="58">
        <v>0</v>
      </c>
      <c r="S17" s="58">
        <v>0</v>
      </c>
      <c r="T17" s="59">
        <v>0</v>
      </c>
      <c r="U17" s="58">
        <f>M16</f>
        <v>25.02</v>
      </c>
      <c r="V17" s="57">
        <v>0</v>
      </c>
      <c r="W17" s="59">
        <v>0</v>
      </c>
      <c r="X17" s="60">
        <v>0</v>
      </c>
      <c r="Y17" s="48" t="s">
        <v>8</v>
      </c>
    </row>
    <row r="18" spans="1:25" s="2" customFormat="1" ht="18" customHeight="1">
      <c r="A18" s="279">
        <v>6</v>
      </c>
      <c r="B18" s="332" t="s">
        <v>440</v>
      </c>
      <c r="C18" s="433" t="s">
        <v>439</v>
      </c>
      <c r="D18" s="426" t="s">
        <v>438</v>
      </c>
      <c r="E18" s="293">
        <f>SUM(F18)</f>
        <v>0</v>
      </c>
      <c r="F18" s="289">
        <v>0</v>
      </c>
      <c r="G18" s="293">
        <f>SUM(H18)</f>
        <v>4167.435</v>
      </c>
      <c r="H18" s="295">
        <f>SUM(I18:L19)</f>
        <v>4167.435</v>
      </c>
      <c r="I18" s="295">
        <v>4167.435</v>
      </c>
      <c r="J18" s="295">
        <v>0</v>
      </c>
      <c r="K18" s="295">
        <v>0</v>
      </c>
      <c r="L18" s="295">
        <v>0</v>
      </c>
      <c r="M18" s="283">
        <v>694.8</v>
      </c>
      <c r="N18" s="285">
        <v>0</v>
      </c>
      <c r="O18" s="287">
        <f>+(+E18+G18)-(M18+N18)</f>
        <v>3472.635</v>
      </c>
      <c r="P18" s="289">
        <f>SUM(O18)</f>
        <v>3472.635</v>
      </c>
      <c r="Q18" s="25">
        <v>0</v>
      </c>
      <c r="R18" s="26">
        <v>0</v>
      </c>
      <c r="S18" s="26">
        <v>0</v>
      </c>
      <c r="T18" s="27">
        <v>0</v>
      </c>
      <c r="U18" s="26">
        <v>2</v>
      </c>
      <c r="V18" s="25">
        <v>0</v>
      </c>
      <c r="W18" s="27">
        <v>0</v>
      </c>
      <c r="X18" s="28">
        <v>0</v>
      </c>
      <c r="Y18" s="47" t="s">
        <v>11</v>
      </c>
    </row>
    <row r="19" spans="1:25" s="2" customFormat="1" ht="18" customHeight="1" thickBot="1">
      <c r="A19" s="280"/>
      <c r="B19" s="333"/>
      <c r="C19" s="434"/>
      <c r="D19" s="427"/>
      <c r="E19" s="294"/>
      <c r="F19" s="290"/>
      <c r="G19" s="294"/>
      <c r="H19" s="296"/>
      <c r="I19" s="296"/>
      <c r="J19" s="296"/>
      <c r="K19" s="296"/>
      <c r="L19" s="296"/>
      <c r="M19" s="284"/>
      <c r="N19" s="286"/>
      <c r="O19" s="340"/>
      <c r="P19" s="290"/>
      <c r="Q19" s="57">
        <v>0</v>
      </c>
      <c r="R19" s="58">
        <v>0</v>
      </c>
      <c r="S19" s="58">
        <v>0</v>
      </c>
      <c r="T19" s="59">
        <v>0</v>
      </c>
      <c r="U19" s="58">
        <f>M18</f>
        <v>694.8</v>
      </c>
      <c r="V19" s="57">
        <v>0</v>
      </c>
      <c r="W19" s="59">
        <v>0</v>
      </c>
      <c r="X19" s="60">
        <v>0</v>
      </c>
      <c r="Y19" s="48" t="s">
        <v>8</v>
      </c>
    </row>
    <row r="20" spans="1:25" s="2" customFormat="1" ht="18" customHeight="1">
      <c r="A20" s="279">
        <v>7</v>
      </c>
      <c r="B20" s="332" t="s">
        <v>437</v>
      </c>
      <c r="C20" s="433" t="s">
        <v>436</v>
      </c>
      <c r="D20" s="426" t="s">
        <v>430</v>
      </c>
      <c r="E20" s="293">
        <f>SUM(F20)</f>
        <v>256.285</v>
      </c>
      <c r="F20" s="289">
        <v>256.285</v>
      </c>
      <c r="G20" s="293">
        <f>SUM(H20)</f>
        <v>2291.945435</v>
      </c>
      <c r="H20" s="295">
        <f>SUM(I20:L21)</f>
        <v>2291.945435</v>
      </c>
      <c r="I20" s="295">
        <v>2291.943</v>
      </c>
      <c r="J20" s="295">
        <v>0</v>
      </c>
      <c r="K20" s="295">
        <v>0</v>
      </c>
      <c r="L20" s="295">
        <v>0.002435</v>
      </c>
      <c r="M20" s="283">
        <v>747.160374</v>
      </c>
      <c r="N20" s="285">
        <v>0</v>
      </c>
      <c r="O20" s="287">
        <f>+(+E20+G20)-(M20+N20)</f>
        <v>1801.070061</v>
      </c>
      <c r="P20" s="289">
        <f>SUM(O20)</f>
        <v>1801.070061</v>
      </c>
      <c r="Q20" s="25">
        <v>0</v>
      </c>
      <c r="R20" s="26">
        <v>0</v>
      </c>
      <c r="S20" s="26">
        <v>0</v>
      </c>
      <c r="T20" s="27">
        <v>0</v>
      </c>
      <c r="U20" s="26">
        <v>10</v>
      </c>
      <c r="V20" s="25">
        <v>0</v>
      </c>
      <c r="W20" s="27">
        <v>0</v>
      </c>
      <c r="X20" s="28">
        <v>0</v>
      </c>
      <c r="Y20" s="47" t="s">
        <v>11</v>
      </c>
    </row>
    <row r="21" spans="1:25" s="2" customFormat="1" ht="18" customHeight="1" thickBot="1">
      <c r="A21" s="280"/>
      <c r="B21" s="333"/>
      <c r="C21" s="434"/>
      <c r="D21" s="427"/>
      <c r="E21" s="294"/>
      <c r="F21" s="290"/>
      <c r="G21" s="294"/>
      <c r="H21" s="296"/>
      <c r="I21" s="296"/>
      <c r="J21" s="296"/>
      <c r="K21" s="296"/>
      <c r="L21" s="296"/>
      <c r="M21" s="284"/>
      <c r="N21" s="286"/>
      <c r="O21" s="340"/>
      <c r="P21" s="290"/>
      <c r="Q21" s="57">
        <v>0</v>
      </c>
      <c r="R21" s="58">
        <v>0</v>
      </c>
      <c r="S21" s="58">
        <v>0</v>
      </c>
      <c r="T21" s="59">
        <v>0</v>
      </c>
      <c r="U21" s="58">
        <f>M20</f>
        <v>747.160374</v>
      </c>
      <c r="V21" s="57">
        <v>0</v>
      </c>
      <c r="W21" s="59">
        <v>0</v>
      </c>
      <c r="X21" s="60">
        <v>0</v>
      </c>
      <c r="Y21" s="48" t="s">
        <v>8</v>
      </c>
    </row>
    <row r="22" spans="1:25" s="2" customFormat="1" ht="18" customHeight="1">
      <c r="A22" s="279">
        <v>8</v>
      </c>
      <c r="B22" s="332" t="s">
        <v>435</v>
      </c>
      <c r="C22" s="433" t="s">
        <v>434</v>
      </c>
      <c r="D22" s="426" t="s">
        <v>433</v>
      </c>
      <c r="E22" s="293">
        <f>SUM(F22)</f>
        <v>715.261188</v>
      </c>
      <c r="F22" s="289">
        <v>715.261188</v>
      </c>
      <c r="G22" s="293">
        <f>SUM(H22)</f>
        <v>474.73089500000003</v>
      </c>
      <c r="H22" s="295">
        <f>SUM(I22:L23)</f>
        <v>474.73089500000003</v>
      </c>
      <c r="I22" s="295">
        <v>474.353</v>
      </c>
      <c r="J22" s="295">
        <v>0</v>
      </c>
      <c r="K22" s="295">
        <v>0</v>
      </c>
      <c r="L22" s="295">
        <v>0.377895</v>
      </c>
      <c r="M22" s="283">
        <v>607.927595</v>
      </c>
      <c r="N22" s="285">
        <v>0</v>
      </c>
      <c r="O22" s="287">
        <f>+(+E22+G22)-(M22+N22)</f>
        <v>582.0644880000001</v>
      </c>
      <c r="P22" s="289">
        <f>SUM(O22)</f>
        <v>582.0644880000001</v>
      </c>
      <c r="Q22" s="25">
        <v>0</v>
      </c>
      <c r="R22" s="26">
        <v>0</v>
      </c>
      <c r="S22" s="26">
        <v>0</v>
      </c>
      <c r="T22" s="27">
        <v>0</v>
      </c>
      <c r="U22" s="26">
        <v>7</v>
      </c>
      <c r="V22" s="25">
        <v>0</v>
      </c>
      <c r="W22" s="27">
        <v>0</v>
      </c>
      <c r="X22" s="28">
        <v>0</v>
      </c>
      <c r="Y22" s="47" t="s">
        <v>11</v>
      </c>
    </row>
    <row r="23" spans="1:25" s="2" customFormat="1" ht="18" customHeight="1" thickBot="1">
      <c r="A23" s="280"/>
      <c r="B23" s="333"/>
      <c r="C23" s="434"/>
      <c r="D23" s="427"/>
      <c r="E23" s="294"/>
      <c r="F23" s="290"/>
      <c r="G23" s="294"/>
      <c r="H23" s="296"/>
      <c r="I23" s="296"/>
      <c r="J23" s="296"/>
      <c r="K23" s="296"/>
      <c r="L23" s="296"/>
      <c r="M23" s="284"/>
      <c r="N23" s="286"/>
      <c r="O23" s="340"/>
      <c r="P23" s="290"/>
      <c r="Q23" s="57">
        <v>0</v>
      </c>
      <c r="R23" s="58">
        <v>0</v>
      </c>
      <c r="S23" s="58">
        <v>0</v>
      </c>
      <c r="T23" s="59">
        <v>0</v>
      </c>
      <c r="U23" s="58">
        <f>M22</f>
        <v>607.927595</v>
      </c>
      <c r="V23" s="57">
        <v>0</v>
      </c>
      <c r="W23" s="59">
        <v>0</v>
      </c>
      <c r="X23" s="60">
        <v>0</v>
      </c>
      <c r="Y23" s="48" t="s">
        <v>8</v>
      </c>
    </row>
    <row r="24" spans="1:25" s="2" customFormat="1" ht="18" customHeight="1">
      <c r="A24" s="279">
        <v>9</v>
      </c>
      <c r="B24" s="332" t="s">
        <v>432</v>
      </c>
      <c r="C24" s="433" t="s">
        <v>431</v>
      </c>
      <c r="D24" s="426" t="s">
        <v>430</v>
      </c>
      <c r="E24" s="293">
        <f>SUM(F24)</f>
        <v>191.169</v>
      </c>
      <c r="F24" s="289">
        <v>191.169</v>
      </c>
      <c r="G24" s="293">
        <f>SUM(H24)</f>
        <v>1156.704</v>
      </c>
      <c r="H24" s="295">
        <f>SUM(I24:L25)</f>
        <v>1156.704</v>
      </c>
      <c r="I24" s="295">
        <v>1156.704</v>
      </c>
      <c r="J24" s="295">
        <v>0</v>
      </c>
      <c r="K24" s="295">
        <v>0</v>
      </c>
      <c r="L24" s="295">
        <v>0</v>
      </c>
      <c r="M24" s="283">
        <v>255.245</v>
      </c>
      <c r="N24" s="285">
        <v>0</v>
      </c>
      <c r="O24" s="287">
        <f>+(+E24+G24)-(M24+N24)</f>
        <v>1092.6280000000002</v>
      </c>
      <c r="P24" s="289">
        <f>SUM(O24)</f>
        <v>1092.6280000000002</v>
      </c>
      <c r="Q24" s="25">
        <v>0</v>
      </c>
      <c r="R24" s="26">
        <v>0</v>
      </c>
      <c r="S24" s="26">
        <v>0</v>
      </c>
      <c r="T24" s="27">
        <v>0</v>
      </c>
      <c r="U24" s="26">
        <v>8</v>
      </c>
      <c r="V24" s="25">
        <v>0</v>
      </c>
      <c r="W24" s="27">
        <v>0</v>
      </c>
      <c r="X24" s="28">
        <v>0</v>
      </c>
      <c r="Y24" s="47" t="s">
        <v>11</v>
      </c>
    </row>
    <row r="25" spans="1:25" s="2" customFormat="1" ht="18" customHeight="1" thickBot="1">
      <c r="A25" s="280"/>
      <c r="B25" s="333"/>
      <c r="C25" s="434"/>
      <c r="D25" s="427"/>
      <c r="E25" s="294"/>
      <c r="F25" s="290"/>
      <c r="G25" s="294"/>
      <c r="H25" s="296"/>
      <c r="I25" s="296"/>
      <c r="J25" s="296"/>
      <c r="K25" s="296"/>
      <c r="L25" s="296"/>
      <c r="M25" s="284"/>
      <c r="N25" s="286"/>
      <c r="O25" s="340"/>
      <c r="P25" s="290"/>
      <c r="Q25" s="57">
        <v>0</v>
      </c>
      <c r="R25" s="58">
        <v>0</v>
      </c>
      <c r="S25" s="58">
        <v>0</v>
      </c>
      <c r="T25" s="59">
        <v>0</v>
      </c>
      <c r="U25" s="58">
        <f>M24</f>
        <v>255.245</v>
      </c>
      <c r="V25" s="57">
        <v>0</v>
      </c>
      <c r="W25" s="59">
        <v>0</v>
      </c>
      <c r="X25" s="60">
        <v>0</v>
      </c>
      <c r="Y25" s="48" t="s">
        <v>8</v>
      </c>
    </row>
    <row r="26" spans="1:25" s="2" customFormat="1" ht="18" customHeight="1">
      <c r="A26" s="279">
        <v>10</v>
      </c>
      <c r="B26" s="332" t="s">
        <v>429</v>
      </c>
      <c r="C26" s="433" t="s">
        <v>428</v>
      </c>
      <c r="D26" s="426" t="s">
        <v>423</v>
      </c>
      <c r="E26" s="293">
        <f>SUM(F26)</f>
        <v>0</v>
      </c>
      <c r="F26" s="289">
        <v>0</v>
      </c>
      <c r="G26" s="293">
        <f>SUM(H26)</f>
        <v>69.84</v>
      </c>
      <c r="H26" s="295">
        <f>SUM(I26:L27)</f>
        <v>69.84</v>
      </c>
      <c r="I26" s="295">
        <v>69.84</v>
      </c>
      <c r="J26" s="295">
        <v>0</v>
      </c>
      <c r="K26" s="295">
        <v>0</v>
      </c>
      <c r="L26" s="295">
        <v>0</v>
      </c>
      <c r="M26" s="283">
        <v>69.7518</v>
      </c>
      <c r="N26" s="285">
        <v>0</v>
      </c>
      <c r="O26" s="287">
        <f>+(+E26+G26)-(M26+N26)</f>
        <v>0.0882000000000005</v>
      </c>
      <c r="P26" s="289">
        <f>SUM(O26)</f>
        <v>0.0882000000000005</v>
      </c>
      <c r="Q26" s="25">
        <v>0</v>
      </c>
      <c r="R26" s="26">
        <v>0</v>
      </c>
      <c r="S26" s="26">
        <v>0</v>
      </c>
      <c r="T26" s="27">
        <v>0</v>
      </c>
      <c r="U26" s="26">
        <v>1</v>
      </c>
      <c r="V26" s="25">
        <v>0</v>
      </c>
      <c r="W26" s="27">
        <v>0</v>
      </c>
      <c r="X26" s="28">
        <v>0</v>
      </c>
      <c r="Y26" s="47" t="s">
        <v>11</v>
      </c>
    </row>
    <row r="27" spans="1:25" s="2" customFormat="1" ht="18" customHeight="1" thickBot="1">
      <c r="A27" s="280"/>
      <c r="B27" s="333"/>
      <c r="C27" s="434"/>
      <c r="D27" s="427"/>
      <c r="E27" s="294"/>
      <c r="F27" s="290"/>
      <c r="G27" s="294"/>
      <c r="H27" s="296"/>
      <c r="I27" s="296"/>
      <c r="J27" s="296"/>
      <c r="K27" s="296"/>
      <c r="L27" s="296"/>
      <c r="M27" s="284"/>
      <c r="N27" s="286"/>
      <c r="O27" s="340"/>
      <c r="P27" s="290"/>
      <c r="Q27" s="57">
        <v>0</v>
      </c>
      <c r="R27" s="58">
        <v>0</v>
      </c>
      <c r="S27" s="58">
        <v>0</v>
      </c>
      <c r="T27" s="59">
        <v>0</v>
      </c>
      <c r="U27" s="58">
        <f>M26</f>
        <v>69.7518</v>
      </c>
      <c r="V27" s="57">
        <v>0</v>
      </c>
      <c r="W27" s="59">
        <v>0</v>
      </c>
      <c r="X27" s="60">
        <v>0</v>
      </c>
      <c r="Y27" s="48" t="s">
        <v>8</v>
      </c>
    </row>
    <row r="28" spans="1:25" s="2" customFormat="1" ht="18" customHeight="1">
      <c r="A28" s="279">
        <v>11</v>
      </c>
      <c r="B28" s="332" t="s">
        <v>427</v>
      </c>
      <c r="C28" s="433" t="s">
        <v>426</v>
      </c>
      <c r="D28" s="426" t="s">
        <v>423</v>
      </c>
      <c r="E28" s="293">
        <f>SUM(F28)</f>
        <v>52.5</v>
      </c>
      <c r="F28" s="289">
        <v>52.5</v>
      </c>
      <c r="G28" s="293">
        <f>SUM(H28)</f>
        <v>0</v>
      </c>
      <c r="H28" s="295">
        <f>SUM(I28:L29)</f>
        <v>0</v>
      </c>
      <c r="I28" s="295">
        <v>0</v>
      </c>
      <c r="J28" s="295">
        <v>0</v>
      </c>
      <c r="K28" s="295">
        <v>0</v>
      </c>
      <c r="L28" s="295">
        <v>0</v>
      </c>
      <c r="M28" s="283">
        <v>37.01376</v>
      </c>
      <c r="N28" s="285">
        <v>0</v>
      </c>
      <c r="O28" s="287">
        <f>+(+E28+G28)-(M28+N28)</f>
        <v>15.486240000000002</v>
      </c>
      <c r="P28" s="289">
        <f>SUM(O28)</f>
        <v>15.486240000000002</v>
      </c>
      <c r="Q28" s="25">
        <v>0</v>
      </c>
      <c r="R28" s="26">
        <v>0</v>
      </c>
      <c r="S28" s="26">
        <v>0</v>
      </c>
      <c r="T28" s="27">
        <v>0</v>
      </c>
      <c r="U28" s="26">
        <v>1</v>
      </c>
      <c r="V28" s="25">
        <v>0</v>
      </c>
      <c r="W28" s="27">
        <v>0</v>
      </c>
      <c r="X28" s="28">
        <v>0</v>
      </c>
      <c r="Y28" s="47" t="s">
        <v>11</v>
      </c>
    </row>
    <row r="29" spans="1:25" s="2" customFormat="1" ht="18" customHeight="1" thickBot="1">
      <c r="A29" s="280"/>
      <c r="B29" s="333"/>
      <c r="C29" s="434"/>
      <c r="D29" s="427"/>
      <c r="E29" s="294"/>
      <c r="F29" s="290"/>
      <c r="G29" s="294"/>
      <c r="H29" s="296"/>
      <c r="I29" s="296"/>
      <c r="J29" s="296"/>
      <c r="K29" s="296"/>
      <c r="L29" s="296"/>
      <c r="M29" s="284"/>
      <c r="N29" s="286"/>
      <c r="O29" s="340"/>
      <c r="P29" s="290"/>
      <c r="Q29" s="57">
        <v>0</v>
      </c>
      <c r="R29" s="58">
        <v>0</v>
      </c>
      <c r="S29" s="58">
        <v>0</v>
      </c>
      <c r="T29" s="59">
        <v>0</v>
      </c>
      <c r="U29" s="58">
        <f>M28</f>
        <v>37.01376</v>
      </c>
      <c r="V29" s="57">
        <v>0</v>
      </c>
      <c r="W29" s="59">
        <v>0</v>
      </c>
      <c r="X29" s="60">
        <v>0</v>
      </c>
      <c r="Y29" s="48" t="s">
        <v>8</v>
      </c>
    </row>
    <row r="30" spans="1:25" s="2" customFormat="1" ht="18" customHeight="1">
      <c r="A30" s="279">
        <v>12</v>
      </c>
      <c r="B30" s="332" t="s">
        <v>425</v>
      </c>
      <c r="C30" s="433" t="s">
        <v>424</v>
      </c>
      <c r="D30" s="426" t="s">
        <v>423</v>
      </c>
      <c r="E30" s="293">
        <f>SUM(F30)</f>
        <v>21.102408</v>
      </c>
      <c r="F30" s="289">
        <v>21.102408</v>
      </c>
      <c r="G30" s="293">
        <f>SUM(H30)</f>
        <v>233.852837</v>
      </c>
      <c r="H30" s="295">
        <f>SUM(I30:L31)</f>
        <v>233.852837</v>
      </c>
      <c r="I30" s="295">
        <v>233.71</v>
      </c>
      <c r="J30" s="295">
        <v>0</v>
      </c>
      <c r="K30" s="295">
        <v>0</v>
      </c>
      <c r="L30" s="295">
        <v>0.142837</v>
      </c>
      <c r="M30" s="283">
        <v>182.342944</v>
      </c>
      <c r="N30" s="285">
        <v>0</v>
      </c>
      <c r="O30" s="287">
        <f>+(+E30+G30)-(M30+N30)</f>
        <v>72.612301</v>
      </c>
      <c r="P30" s="289">
        <f>SUM(O30)</f>
        <v>72.612301</v>
      </c>
      <c r="Q30" s="25">
        <v>0</v>
      </c>
      <c r="R30" s="26">
        <v>0</v>
      </c>
      <c r="S30" s="26">
        <v>0</v>
      </c>
      <c r="T30" s="27">
        <v>0</v>
      </c>
      <c r="U30" s="26">
        <v>1</v>
      </c>
      <c r="V30" s="25">
        <v>0</v>
      </c>
      <c r="W30" s="27">
        <v>0</v>
      </c>
      <c r="X30" s="28">
        <v>0</v>
      </c>
      <c r="Y30" s="47" t="s">
        <v>11</v>
      </c>
    </row>
    <row r="31" spans="1:25" s="2" customFormat="1" ht="18" customHeight="1" thickBot="1">
      <c r="A31" s="280"/>
      <c r="B31" s="333"/>
      <c r="C31" s="434"/>
      <c r="D31" s="427"/>
      <c r="E31" s="294"/>
      <c r="F31" s="290"/>
      <c r="G31" s="294"/>
      <c r="H31" s="296"/>
      <c r="I31" s="296"/>
      <c r="J31" s="296"/>
      <c r="K31" s="296"/>
      <c r="L31" s="296"/>
      <c r="M31" s="284"/>
      <c r="N31" s="286"/>
      <c r="O31" s="340"/>
      <c r="P31" s="290"/>
      <c r="Q31" s="57">
        <v>0</v>
      </c>
      <c r="R31" s="58">
        <v>0</v>
      </c>
      <c r="S31" s="58">
        <v>0</v>
      </c>
      <c r="T31" s="59">
        <v>0</v>
      </c>
      <c r="U31" s="58">
        <f>M30</f>
        <v>182.342944</v>
      </c>
      <c r="V31" s="57">
        <v>0</v>
      </c>
      <c r="W31" s="59">
        <v>0</v>
      </c>
      <c r="X31" s="60">
        <v>0</v>
      </c>
      <c r="Y31" s="48" t="s">
        <v>8</v>
      </c>
    </row>
    <row r="32" spans="1:25" s="2" customFormat="1" ht="18" customHeight="1">
      <c r="A32" s="279">
        <v>13</v>
      </c>
      <c r="B32" s="332" t="s">
        <v>422</v>
      </c>
      <c r="C32" s="433" t="s">
        <v>421</v>
      </c>
      <c r="D32" s="426" t="s">
        <v>420</v>
      </c>
      <c r="E32" s="293">
        <f>SUM(F32)</f>
        <v>23.058341</v>
      </c>
      <c r="F32" s="289">
        <v>23.058341</v>
      </c>
      <c r="G32" s="293">
        <f>SUM(H32)</f>
        <v>10232.832349</v>
      </c>
      <c r="H32" s="295">
        <f>SUM(I32:L33)</f>
        <v>10232.832349</v>
      </c>
      <c r="I32" s="295">
        <v>10232.501</v>
      </c>
      <c r="J32" s="295">
        <v>0</v>
      </c>
      <c r="K32" s="295">
        <v>0</v>
      </c>
      <c r="L32" s="295">
        <v>0.331349</v>
      </c>
      <c r="M32" s="283">
        <v>7813.869967</v>
      </c>
      <c r="N32" s="285">
        <v>0</v>
      </c>
      <c r="O32" s="287">
        <f>+(+E32+G32)-(M32+N32)</f>
        <v>2442.0207230000005</v>
      </c>
      <c r="P32" s="289">
        <f>SUM(O32)</f>
        <v>2442.0207230000005</v>
      </c>
      <c r="Q32" s="25">
        <v>0</v>
      </c>
      <c r="R32" s="26">
        <v>0</v>
      </c>
      <c r="S32" s="26">
        <v>0</v>
      </c>
      <c r="T32" s="27">
        <v>0</v>
      </c>
      <c r="U32" s="26">
        <v>42</v>
      </c>
      <c r="V32" s="25">
        <v>0</v>
      </c>
      <c r="W32" s="27">
        <v>0</v>
      </c>
      <c r="X32" s="28">
        <v>0</v>
      </c>
      <c r="Y32" s="47" t="s">
        <v>11</v>
      </c>
    </row>
    <row r="33" spans="1:25" s="2" customFormat="1" ht="18" customHeight="1" thickBot="1">
      <c r="A33" s="280"/>
      <c r="B33" s="333"/>
      <c r="C33" s="434"/>
      <c r="D33" s="427"/>
      <c r="E33" s="294"/>
      <c r="F33" s="290"/>
      <c r="G33" s="294"/>
      <c r="H33" s="296"/>
      <c r="I33" s="296"/>
      <c r="J33" s="296"/>
      <c r="K33" s="296"/>
      <c r="L33" s="296"/>
      <c r="M33" s="284"/>
      <c r="N33" s="286"/>
      <c r="O33" s="340"/>
      <c r="P33" s="290"/>
      <c r="Q33" s="57">
        <v>0</v>
      </c>
      <c r="R33" s="58">
        <v>0</v>
      </c>
      <c r="S33" s="58">
        <v>0</v>
      </c>
      <c r="T33" s="59">
        <v>0</v>
      </c>
      <c r="U33" s="58">
        <f>M32</f>
        <v>7813.869967</v>
      </c>
      <c r="V33" s="57">
        <v>0</v>
      </c>
      <c r="W33" s="59">
        <v>0</v>
      </c>
      <c r="X33" s="60">
        <v>0</v>
      </c>
      <c r="Y33" s="48" t="s">
        <v>8</v>
      </c>
    </row>
    <row r="34" spans="1:25" s="2" customFormat="1" ht="19.5" customHeight="1" hidden="1">
      <c r="A34" s="279"/>
      <c r="B34" s="279"/>
      <c r="C34" s="433"/>
      <c r="D34" s="426"/>
      <c r="E34" s="293"/>
      <c r="F34" s="289"/>
      <c r="G34" s="293"/>
      <c r="H34" s="295"/>
      <c r="I34" s="295"/>
      <c r="J34" s="295"/>
      <c r="K34" s="295"/>
      <c r="L34" s="295"/>
      <c r="M34" s="346"/>
      <c r="N34" s="285"/>
      <c r="O34" s="287">
        <f>+(+E34+G34)-(M34+N34)</f>
        <v>0</v>
      </c>
      <c r="P34" s="289"/>
      <c r="Q34" s="25">
        <v>0</v>
      </c>
      <c r="R34" s="26">
        <v>0</v>
      </c>
      <c r="S34" s="26">
        <v>0</v>
      </c>
      <c r="T34" s="27">
        <v>0</v>
      </c>
      <c r="U34" s="26">
        <v>0</v>
      </c>
      <c r="V34" s="25">
        <v>0</v>
      </c>
      <c r="W34" s="27">
        <v>0</v>
      </c>
      <c r="X34" s="28">
        <v>0</v>
      </c>
      <c r="Y34" s="47" t="s">
        <v>11</v>
      </c>
    </row>
    <row r="35" spans="1:25" s="2" customFormat="1" ht="19.5" customHeight="1" hidden="1" thickBot="1">
      <c r="A35" s="280"/>
      <c r="B35" s="280"/>
      <c r="C35" s="434"/>
      <c r="D35" s="427"/>
      <c r="E35" s="294"/>
      <c r="F35" s="290"/>
      <c r="G35" s="294"/>
      <c r="H35" s="296"/>
      <c r="I35" s="355"/>
      <c r="J35" s="355"/>
      <c r="K35" s="355"/>
      <c r="L35" s="355"/>
      <c r="M35" s="347"/>
      <c r="N35" s="286"/>
      <c r="O35" s="288"/>
      <c r="P35" s="290"/>
      <c r="Q35" s="57">
        <v>0</v>
      </c>
      <c r="R35" s="58">
        <v>0</v>
      </c>
      <c r="S35" s="58">
        <v>0</v>
      </c>
      <c r="T35" s="59">
        <v>0</v>
      </c>
      <c r="U35" s="58">
        <v>0</v>
      </c>
      <c r="V35" s="57">
        <v>0</v>
      </c>
      <c r="W35" s="59">
        <v>0</v>
      </c>
      <c r="X35" s="60">
        <v>0</v>
      </c>
      <c r="Y35" s="48" t="s">
        <v>8</v>
      </c>
    </row>
    <row r="36" spans="1:25" s="2" customFormat="1" ht="18" customHeight="1" hidden="1">
      <c r="A36" s="279">
        <v>45</v>
      </c>
      <c r="B36" s="332" t="s">
        <v>419</v>
      </c>
      <c r="C36" s="433" t="s">
        <v>413</v>
      </c>
      <c r="D36" s="426"/>
      <c r="E36" s="293"/>
      <c r="F36" s="289"/>
      <c r="G36" s="293"/>
      <c r="H36" s="295"/>
      <c r="I36" s="295"/>
      <c r="J36" s="295"/>
      <c r="K36" s="295"/>
      <c r="L36" s="295"/>
      <c r="M36" s="346"/>
      <c r="N36" s="285"/>
      <c r="O36" s="287">
        <f>+(+E36+G36)-(M36+N36)</f>
        <v>0</v>
      </c>
      <c r="P36" s="289"/>
      <c r="Q36" s="25">
        <v>0</v>
      </c>
      <c r="R36" s="26">
        <v>0</v>
      </c>
      <c r="S36" s="26">
        <v>0</v>
      </c>
      <c r="T36" s="27">
        <v>0</v>
      </c>
      <c r="U36" s="26">
        <v>0</v>
      </c>
      <c r="V36" s="25">
        <v>0</v>
      </c>
      <c r="W36" s="27">
        <v>0</v>
      </c>
      <c r="X36" s="28">
        <v>0</v>
      </c>
      <c r="Y36" s="47" t="s">
        <v>11</v>
      </c>
    </row>
    <row r="37" spans="1:25" s="2" customFormat="1" ht="18" customHeight="1" hidden="1" thickBot="1">
      <c r="A37" s="280"/>
      <c r="B37" s="333"/>
      <c r="C37" s="434"/>
      <c r="D37" s="427"/>
      <c r="E37" s="294"/>
      <c r="F37" s="290"/>
      <c r="G37" s="294"/>
      <c r="H37" s="296"/>
      <c r="I37" s="355"/>
      <c r="J37" s="355"/>
      <c r="K37" s="355"/>
      <c r="L37" s="355"/>
      <c r="M37" s="347"/>
      <c r="N37" s="286"/>
      <c r="O37" s="288"/>
      <c r="P37" s="290"/>
      <c r="Q37" s="57">
        <v>0</v>
      </c>
      <c r="R37" s="58">
        <v>0</v>
      </c>
      <c r="S37" s="58">
        <v>0</v>
      </c>
      <c r="T37" s="59">
        <v>0</v>
      </c>
      <c r="U37" s="58">
        <v>0</v>
      </c>
      <c r="V37" s="57">
        <v>0</v>
      </c>
      <c r="W37" s="59">
        <v>0</v>
      </c>
      <c r="X37" s="60">
        <v>0</v>
      </c>
      <c r="Y37" s="48" t="s">
        <v>8</v>
      </c>
    </row>
    <row r="38" spans="1:25" s="2" customFormat="1" ht="18" customHeight="1" hidden="1">
      <c r="A38" s="279">
        <v>46</v>
      </c>
      <c r="B38" s="332" t="s">
        <v>418</v>
      </c>
      <c r="C38" s="433" t="s">
        <v>413</v>
      </c>
      <c r="D38" s="426"/>
      <c r="E38" s="293"/>
      <c r="F38" s="289"/>
      <c r="G38" s="293"/>
      <c r="H38" s="295"/>
      <c r="I38" s="295"/>
      <c r="J38" s="295"/>
      <c r="K38" s="295"/>
      <c r="L38" s="295"/>
      <c r="M38" s="346"/>
      <c r="N38" s="285"/>
      <c r="O38" s="287">
        <f>+(+E38+G38)-(M38+N38)</f>
        <v>0</v>
      </c>
      <c r="P38" s="289"/>
      <c r="Q38" s="25">
        <v>0</v>
      </c>
      <c r="R38" s="26">
        <v>0</v>
      </c>
      <c r="S38" s="26">
        <v>0</v>
      </c>
      <c r="T38" s="27">
        <v>0</v>
      </c>
      <c r="U38" s="26">
        <v>0</v>
      </c>
      <c r="V38" s="25">
        <v>0</v>
      </c>
      <c r="W38" s="27">
        <v>0</v>
      </c>
      <c r="X38" s="28">
        <v>0</v>
      </c>
      <c r="Y38" s="47" t="s">
        <v>11</v>
      </c>
    </row>
    <row r="39" spans="1:25" s="2" customFormat="1" ht="18" customHeight="1" hidden="1" thickBot="1">
      <c r="A39" s="280"/>
      <c r="B39" s="333"/>
      <c r="C39" s="434"/>
      <c r="D39" s="427"/>
      <c r="E39" s="294"/>
      <c r="F39" s="290"/>
      <c r="G39" s="294"/>
      <c r="H39" s="296"/>
      <c r="I39" s="355"/>
      <c r="J39" s="355"/>
      <c r="K39" s="355"/>
      <c r="L39" s="355"/>
      <c r="M39" s="347"/>
      <c r="N39" s="286"/>
      <c r="O39" s="288"/>
      <c r="P39" s="290"/>
      <c r="Q39" s="57">
        <v>0</v>
      </c>
      <c r="R39" s="58">
        <v>0</v>
      </c>
      <c r="S39" s="58">
        <v>0</v>
      </c>
      <c r="T39" s="59">
        <v>0</v>
      </c>
      <c r="U39" s="58">
        <v>0</v>
      </c>
      <c r="V39" s="57">
        <v>0</v>
      </c>
      <c r="W39" s="59">
        <v>0</v>
      </c>
      <c r="X39" s="60">
        <v>0</v>
      </c>
      <c r="Y39" s="48" t="s">
        <v>8</v>
      </c>
    </row>
    <row r="40" spans="1:25" s="2" customFormat="1" ht="18" customHeight="1" hidden="1">
      <c r="A40" s="279">
        <v>47</v>
      </c>
      <c r="B40" s="332" t="s">
        <v>417</v>
      </c>
      <c r="C40" s="433" t="s">
        <v>413</v>
      </c>
      <c r="D40" s="426"/>
      <c r="E40" s="293"/>
      <c r="F40" s="289"/>
      <c r="G40" s="293"/>
      <c r="H40" s="295"/>
      <c r="I40" s="295"/>
      <c r="J40" s="295"/>
      <c r="K40" s="295"/>
      <c r="L40" s="295"/>
      <c r="M40" s="346"/>
      <c r="N40" s="285"/>
      <c r="O40" s="287">
        <f>+(+E40+G40)-(M40+N40)</f>
        <v>0</v>
      </c>
      <c r="P40" s="289"/>
      <c r="Q40" s="25">
        <v>0</v>
      </c>
      <c r="R40" s="26">
        <v>0</v>
      </c>
      <c r="S40" s="26">
        <v>0</v>
      </c>
      <c r="T40" s="27">
        <v>0</v>
      </c>
      <c r="U40" s="26">
        <v>0</v>
      </c>
      <c r="V40" s="25">
        <v>0</v>
      </c>
      <c r="W40" s="27">
        <v>0</v>
      </c>
      <c r="X40" s="28">
        <v>0</v>
      </c>
      <c r="Y40" s="47" t="s">
        <v>11</v>
      </c>
    </row>
    <row r="41" spans="1:25" s="2" customFormat="1" ht="18" customHeight="1" hidden="1" thickBot="1">
      <c r="A41" s="280"/>
      <c r="B41" s="333"/>
      <c r="C41" s="434"/>
      <c r="D41" s="427"/>
      <c r="E41" s="294"/>
      <c r="F41" s="290"/>
      <c r="G41" s="294"/>
      <c r="H41" s="296"/>
      <c r="I41" s="355"/>
      <c r="J41" s="355"/>
      <c r="K41" s="355"/>
      <c r="L41" s="355"/>
      <c r="M41" s="347"/>
      <c r="N41" s="286"/>
      <c r="O41" s="288"/>
      <c r="P41" s="290"/>
      <c r="Q41" s="57">
        <v>0</v>
      </c>
      <c r="R41" s="58">
        <v>0</v>
      </c>
      <c r="S41" s="58">
        <v>0</v>
      </c>
      <c r="T41" s="59">
        <v>0</v>
      </c>
      <c r="U41" s="58">
        <v>0</v>
      </c>
      <c r="V41" s="57">
        <v>0</v>
      </c>
      <c r="W41" s="59">
        <v>0</v>
      </c>
      <c r="X41" s="60">
        <v>0</v>
      </c>
      <c r="Y41" s="48" t="s">
        <v>8</v>
      </c>
    </row>
    <row r="42" spans="1:25" s="2" customFormat="1" ht="18" customHeight="1" hidden="1">
      <c r="A42" s="279">
        <v>48</v>
      </c>
      <c r="B42" s="332" t="s">
        <v>416</v>
      </c>
      <c r="C42" s="433" t="s">
        <v>413</v>
      </c>
      <c r="D42" s="426"/>
      <c r="E42" s="293"/>
      <c r="F42" s="289"/>
      <c r="G42" s="293"/>
      <c r="H42" s="295"/>
      <c r="I42" s="295"/>
      <c r="J42" s="295"/>
      <c r="K42" s="295"/>
      <c r="L42" s="295"/>
      <c r="M42" s="346"/>
      <c r="N42" s="285"/>
      <c r="O42" s="287">
        <f>+(+E42+G42)-(M42+N42)</f>
        <v>0</v>
      </c>
      <c r="P42" s="289"/>
      <c r="Q42" s="25">
        <v>0</v>
      </c>
      <c r="R42" s="26">
        <v>0</v>
      </c>
      <c r="S42" s="26">
        <v>0</v>
      </c>
      <c r="T42" s="27">
        <v>0</v>
      </c>
      <c r="U42" s="26">
        <v>0</v>
      </c>
      <c r="V42" s="25">
        <v>0</v>
      </c>
      <c r="W42" s="27">
        <v>0</v>
      </c>
      <c r="X42" s="28">
        <v>0</v>
      </c>
      <c r="Y42" s="47" t="s">
        <v>11</v>
      </c>
    </row>
    <row r="43" spans="1:25" s="2" customFormat="1" ht="18" customHeight="1" hidden="1" thickBot="1">
      <c r="A43" s="280"/>
      <c r="B43" s="333"/>
      <c r="C43" s="434"/>
      <c r="D43" s="427"/>
      <c r="E43" s="294"/>
      <c r="F43" s="290"/>
      <c r="G43" s="294"/>
      <c r="H43" s="296"/>
      <c r="I43" s="355"/>
      <c r="J43" s="355"/>
      <c r="K43" s="355"/>
      <c r="L43" s="355"/>
      <c r="M43" s="347"/>
      <c r="N43" s="286"/>
      <c r="O43" s="288"/>
      <c r="P43" s="290"/>
      <c r="Q43" s="57">
        <v>0</v>
      </c>
      <c r="R43" s="58">
        <v>0</v>
      </c>
      <c r="S43" s="58">
        <v>0</v>
      </c>
      <c r="T43" s="59">
        <v>0</v>
      </c>
      <c r="U43" s="58">
        <v>0</v>
      </c>
      <c r="V43" s="57">
        <v>0</v>
      </c>
      <c r="W43" s="59">
        <v>0</v>
      </c>
      <c r="X43" s="60">
        <v>0</v>
      </c>
      <c r="Y43" s="48" t="s">
        <v>8</v>
      </c>
    </row>
    <row r="44" spans="1:25" s="2" customFormat="1" ht="18" customHeight="1" hidden="1">
      <c r="A44" s="279">
        <v>49</v>
      </c>
      <c r="B44" s="332" t="s">
        <v>415</v>
      </c>
      <c r="C44" s="433" t="s">
        <v>413</v>
      </c>
      <c r="D44" s="426"/>
      <c r="E44" s="293"/>
      <c r="F44" s="289"/>
      <c r="G44" s="293"/>
      <c r="H44" s="295"/>
      <c r="I44" s="295"/>
      <c r="J44" s="295"/>
      <c r="K44" s="295"/>
      <c r="L44" s="295"/>
      <c r="M44" s="346"/>
      <c r="N44" s="285"/>
      <c r="O44" s="287">
        <f>+(+E44+G44)-(M44+N44)</f>
        <v>0</v>
      </c>
      <c r="P44" s="289"/>
      <c r="Q44" s="25">
        <v>0</v>
      </c>
      <c r="R44" s="26">
        <v>0</v>
      </c>
      <c r="S44" s="26">
        <v>0</v>
      </c>
      <c r="T44" s="27">
        <v>0</v>
      </c>
      <c r="U44" s="26">
        <v>0</v>
      </c>
      <c r="V44" s="25">
        <v>0</v>
      </c>
      <c r="W44" s="27">
        <v>0</v>
      </c>
      <c r="X44" s="28">
        <v>0</v>
      </c>
      <c r="Y44" s="47" t="s">
        <v>11</v>
      </c>
    </row>
    <row r="45" spans="1:25" s="2" customFormat="1" ht="18" customHeight="1" hidden="1" thickBot="1">
      <c r="A45" s="280"/>
      <c r="B45" s="333"/>
      <c r="C45" s="434"/>
      <c r="D45" s="427"/>
      <c r="E45" s="294"/>
      <c r="F45" s="290"/>
      <c r="G45" s="294"/>
      <c r="H45" s="296"/>
      <c r="I45" s="355"/>
      <c r="J45" s="355"/>
      <c r="K45" s="355"/>
      <c r="L45" s="355"/>
      <c r="M45" s="347"/>
      <c r="N45" s="286"/>
      <c r="O45" s="288"/>
      <c r="P45" s="290"/>
      <c r="Q45" s="57">
        <v>0</v>
      </c>
      <c r="R45" s="58">
        <v>0</v>
      </c>
      <c r="S45" s="58">
        <v>0</v>
      </c>
      <c r="T45" s="59">
        <v>0</v>
      </c>
      <c r="U45" s="58">
        <v>0</v>
      </c>
      <c r="V45" s="57">
        <v>0</v>
      </c>
      <c r="W45" s="59">
        <v>0</v>
      </c>
      <c r="X45" s="60">
        <v>0</v>
      </c>
      <c r="Y45" s="48" t="s">
        <v>8</v>
      </c>
    </row>
    <row r="46" spans="1:25" s="2" customFormat="1" ht="18" customHeight="1" hidden="1">
      <c r="A46" s="279">
        <v>50</v>
      </c>
      <c r="B46" s="332" t="s">
        <v>414</v>
      </c>
      <c r="C46" s="433" t="s">
        <v>413</v>
      </c>
      <c r="D46" s="426"/>
      <c r="E46" s="293"/>
      <c r="F46" s="289"/>
      <c r="G46" s="293"/>
      <c r="H46" s="295"/>
      <c r="I46" s="295"/>
      <c r="J46" s="295"/>
      <c r="K46" s="295"/>
      <c r="L46" s="295"/>
      <c r="M46" s="346"/>
      <c r="N46" s="285"/>
      <c r="O46" s="287">
        <f>+(+E46+G46)-(M46+N46)</f>
        <v>0</v>
      </c>
      <c r="P46" s="289"/>
      <c r="Q46" s="25">
        <v>0</v>
      </c>
      <c r="R46" s="26">
        <v>0</v>
      </c>
      <c r="S46" s="26">
        <v>0</v>
      </c>
      <c r="T46" s="27">
        <v>0</v>
      </c>
      <c r="U46" s="26">
        <v>0</v>
      </c>
      <c r="V46" s="25">
        <v>0</v>
      </c>
      <c r="W46" s="27">
        <v>0</v>
      </c>
      <c r="X46" s="28">
        <v>0</v>
      </c>
      <c r="Y46" s="47" t="s">
        <v>11</v>
      </c>
    </row>
    <row r="47" spans="1:25" s="2" customFormat="1" ht="18" customHeight="1" hidden="1" thickBot="1">
      <c r="A47" s="280"/>
      <c r="B47" s="333"/>
      <c r="C47" s="434"/>
      <c r="D47" s="427"/>
      <c r="E47" s="294"/>
      <c r="F47" s="290"/>
      <c r="G47" s="294"/>
      <c r="H47" s="296"/>
      <c r="I47" s="355"/>
      <c r="J47" s="355"/>
      <c r="K47" s="355"/>
      <c r="L47" s="355"/>
      <c r="M47" s="347"/>
      <c r="N47" s="286"/>
      <c r="O47" s="288"/>
      <c r="P47" s="290"/>
      <c r="Q47" s="57">
        <v>0</v>
      </c>
      <c r="R47" s="58">
        <v>0</v>
      </c>
      <c r="S47" s="58">
        <v>0</v>
      </c>
      <c r="T47" s="59">
        <v>0</v>
      </c>
      <c r="U47" s="58">
        <v>0</v>
      </c>
      <c r="V47" s="57">
        <v>0</v>
      </c>
      <c r="W47" s="59">
        <v>0</v>
      </c>
      <c r="X47" s="60">
        <v>0</v>
      </c>
      <c r="Y47" s="48" t="s">
        <v>8</v>
      </c>
    </row>
    <row r="48" spans="1:25" s="2" customFormat="1" ht="21.75" customHeight="1" hidden="1">
      <c r="A48" s="279"/>
      <c r="B48" s="429" t="s">
        <v>412</v>
      </c>
      <c r="C48" s="430"/>
      <c r="D48" s="426"/>
      <c r="E48" s="293"/>
      <c r="F48" s="289"/>
      <c r="G48" s="293"/>
      <c r="H48" s="295"/>
      <c r="I48" s="295"/>
      <c r="J48" s="295"/>
      <c r="K48" s="295"/>
      <c r="L48" s="295"/>
      <c r="M48" s="346"/>
      <c r="N48" s="285"/>
      <c r="O48" s="287">
        <f>+(+E48+G48)-(M48+N48)</f>
        <v>0</v>
      </c>
      <c r="P48" s="289"/>
      <c r="Q48" s="25">
        <v>0</v>
      </c>
      <c r="R48" s="26">
        <v>0</v>
      </c>
      <c r="S48" s="26">
        <v>0</v>
      </c>
      <c r="T48" s="27">
        <v>0</v>
      </c>
      <c r="U48" s="26">
        <v>0</v>
      </c>
      <c r="V48" s="25">
        <v>0</v>
      </c>
      <c r="W48" s="27">
        <v>0</v>
      </c>
      <c r="X48" s="28">
        <v>0</v>
      </c>
      <c r="Y48" s="47" t="s">
        <v>11</v>
      </c>
    </row>
    <row r="49" spans="1:25" s="2" customFormat="1" ht="21.75" customHeight="1" hidden="1" thickBot="1">
      <c r="A49" s="280"/>
      <c r="B49" s="431"/>
      <c r="C49" s="432"/>
      <c r="D49" s="427"/>
      <c r="E49" s="294"/>
      <c r="F49" s="290"/>
      <c r="G49" s="294"/>
      <c r="H49" s="296"/>
      <c r="I49" s="355"/>
      <c r="J49" s="355"/>
      <c r="K49" s="355"/>
      <c r="L49" s="355"/>
      <c r="M49" s="347"/>
      <c r="N49" s="286"/>
      <c r="O49" s="288"/>
      <c r="P49" s="290"/>
      <c r="Q49" s="57">
        <v>0</v>
      </c>
      <c r="R49" s="58">
        <v>0</v>
      </c>
      <c r="S49" s="58">
        <v>0</v>
      </c>
      <c r="T49" s="59">
        <v>0</v>
      </c>
      <c r="U49" s="58">
        <v>0</v>
      </c>
      <c r="V49" s="57">
        <v>0</v>
      </c>
      <c r="W49" s="59">
        <v>0</v>
      </c>
      <c r="X49" s="60">
        <v>0</v>
      </c>
      <c r="Y49" s="48" t="s">
        <v>8</v>
      </c>
    </row>
    <row r="50" spans="1:25" s="3" customFormat="1" ht="19.5" customHeight="1">
      <c r="A50" s="279" t="s">
        <v>309</v>
      </c>
      <c r="B50" s="279">
        <v>13</v>
      </c>
      <c r="C50" s="332"/>
      <c r="D50" s="426"/>
      <c r="E50" s="287">
        <f aca="true" t="shared" si="0" ref="E50:P50">SUM(E8:E49)</f>
        <v>3578.3127609999997</v>
      </c>
      <c r="F50" s="324">
        <f t="shared" si="0"/>
        <v>3578.3127609999997</v>
      </c>
      <c r="G50" s="287">
        <f t="shared" si="0"/>
        <v>38230.502832000006</v>
      </c>
      <c r="H50" s="326">
        <f t="shared" si="0"/>
        <v>38230.502832000006</v>
      </c>
      <c r="I50" s="326">
        <f t="shared" si="0"/>
        <v>38229.459</v>
      </c>
      <c r="J50" s="326">
        <f t="shared" si="0"/>
        <v>0</v>
      </c>
      <c r="K50" s="326">
        <f t="shared" si="0"/>
        <v>0</v>
      </c>
      <c r="L50" s="326">
        <f t="shared" si="0"/>
        <v>1.043832</v>
      </c>
      <c r="M50" s="326">
        <f t="shared" si="0"/>
        <v>14912.951260000002</v>
      </c>
      <c r="N50" s="328">
        <f t="shared" si="0"/>
        <v>0</v>
      </c>
      <c r="O50" s="287">
        <f t="shared" si="0"/>
        <v>26895.864332999998</v>
      </c>
      <c r="P50" s="324">
        <f t="shared" si="0"/>
        <v>26895.864332999998</v>
      </c>
      <c r="Q50" s="29">
        <f aca="true" t="shared" si="1" ref="Q50:X50">SUMIF($Y$8:$Y$49,$Y$6,Q8:Q49)</f>
        <v>0</v>
      </c>
      <c r="R50" s="30">
        <f t="shared" si="1"/>
        <v>0</v>
      </c>
      <c r="S50" s="30">
        <f t="shared" si="1"/>
        <v>0</v>
      </c>
      <c r="T50" s="31">
        <f t="shared" si="1"/>
        <v>0</v>
      </c>
      <c r="U50" s="30">
        <f t="shared" si="1"/>
        <v>76</v>
      </c>
      <c r="V50" s="29">
        <f t="shared" si="1"/>
        <v>0</v>
      </c>
      <c r="W50" s="31">
        <f t="shared" si="1"/>
        <v>0</v>
      </c>
      <c r="X50" s="32">
        <f t="shared" si="1"/>
        <v>0</v>
      </c>
      <c r="Y50" s="47" t="s">
        <v>11</v>
      </c>
    </row>
    <row r="51" spans="1:25" s="3" customFormat="1" ht="19.5" customHeight="1" thickBot="1">
      <c r="A51" s="280"/>
      <c r="B51" s="280"/>
      <c r="C51" s="333"/>
      <c r="D51" s="427"/>
      <c r="E51" s="288"/>
      <c r="F51" s="325"/>
      <c r="G51" s="288"/>
      <c r="H51" s="327"/>
      <c r="I51" s="327"/>
      <c r="J51" s="327"/>
      <c r="K51" s="327"/>
      <c r="L51" s="327"/>
      <c r="M51" s="327"/>
      <c r="N51" s="329"/>
      <c r="O51" s="288"/>
      <c r="P51" s="325"/>
      <c r="Q51" s="61">
        <f>SUMIF($Y$8:$Y$49,$Y$6,Q8:Q49)</f>
        <v>0</v>
      </c>
      <c r="R51" s="62">
        <f>SUMIF($Y$8:$Y$49,$Y$6,R8:R49)</f>
        <v>0</v>
      </c>
      <c r="S51" s="62">
        <f>SUMIF($Y$8:$Y$49,$Y$6,S8:S49)</f>
        <v>0</v>
      </c>
      <c r="T51" s="63">
        <f>SUMIF($Y$8:$Y$49,$Y$6,T8:T49)</f>
        <v>0</v>
      </c>
      <c r="U51" s="62">
        <f>+U33+U31+U29+U27+U25+U23+U21+U19+U17+U11+U9</f>
        <v>14912.951259999998</v>
      </c>
      <c r="V51" s="61">
        <f>SUMIF($Y$8:$Y$49,$Y$6,V8:V49)</f>
        <v>0</v>
      </c>
      <c r="W51" s="63">
        <f>SUMIF($Y$8:$Y$49,$Y$6,W8:W49)</f>
        <v>0</v>
      </c>
      <c r="X51" s="64">
        <f>SUMIF($Y$8:$Y$49,$Y$6,X8:X49)</f>
        <v>0</v>
      </c>
      <c r="Y51" s="48" t="s">
        <v>8</v>
      </c>
    </row>
    <row r="52" ht="13.5" hidden="1" outlineLevel="1">
      <c r="A52" s="1" t="s">
        <v>38</v>
      </c>
    </row>
    <row r="53" spans="3:15" ht="13.5" hidden="1" outlineLevel="1">
      <c r="C53" s="1" t="s">
        <v>39</v>
      </c>
      <c r="F53" s="1" t="s">
        <v>310</v>
      </c>
      <c r="O53" s="54"/>
    </row>
    <row r="54" spans="3:6" ht="13.5" hidden="1" outlineLevel="1">
      <c r="C54" s="1" t="s">
        <v>40</v>
      </c>
      <c r="F54" s="1" t="s">
        <v>311</v>
      </c>
    </row>
    <row r="55" spans="3:6" ht="13.5" hidden="1" outlineLevel="1">
      <c r="C55" s="1" t="s">
        <v>41</v>
      </c>
      <c r="F55" s="1" t="s">
        <v>312</v>
      </c>
    </row>
    <row r="56" spans="3:6" ht="13.5" hidden="1" outlineLevel="1">
      <c r="C56" s="1" t="s">
        <v>42</v>
      </c>
      <c r="F56" s="1" t="s">
        <v>313</v>
      </c>
    </row>
    <row r="57" spans="3:6" ht="13.5" hidden="1" outlineLevel="1">
      <c r="C57" s="1" t="s">
        <v>43</v>
      </c>
      <c r="F57" s="1" t="s">
        <v>314</v>
      </c>
    </row>
    <row r="58" spans="3:6" ht="13.5" hidden="1" outlineLevel="1">
      <c r="C58" s="1" t="s">
        <v>44</v>
      </c>
      <c r="F58" s="1" t="s">
        <v>315</v>
      </c>
    </row>
    <row r="59" ht="13.5" hidden="1" outlineLevel="1">
      <c r="C59" s="1" t="s">
        <v>45</v>
      </c>
    </row>
    <row r="60" ht="13.5" hidden="1" outlineLevel="1">
      <c r="C60" s="1" t="s">
        <v>46</v>
      </c>
    </row>
    <row r="61" ht="13.5" hidden="1" outlineLevel="1">
      <c r="C61" s="1" t="s">
        <v>47</v>
      </c>
    </row>
    <row r="62" ht="14.25" hidden="1" outlineLevel="1" thickBot="1">
      <c r="C62" s="1" t="s">
        <v>48</v>
      </c>
    </row>
    <row r="63" ht="13.5" collapsed="1">
      <c r="O63" s="53">
        <f>+(+$E$50+$G$50)-($M$50+$N$50)</f>
        <v>26895.864333000005</v>
      </c>
    </row>
  </sheetData>
  <sheetProtection/>
  <mergeCells count="374">
    <mergeCell ref="D8:D9"/>
    <mergeCell ref="V3:V5"/>
    <mergeCell ref="W3:W5"/>
    <mergeCell ref="X3:X5"/>
    <mergeCell ref="O8:O9"/>
    <mergeCell ref="P8:P9"/>
    <mergeCell ref="Q4:Q5"/>
    <mergeCell ref="L6:L7"/>
    <mergeCell ref="D2:D7"/>
    <mergeCell ref="L8:L9"/>
    <mergeCell ref="M8:M9"/>
    <mergeCell ref="N8:N9"/>
    <mergeCell ref="V2:X2"/>
    <mergeCell ref="R3:R5"/>
    <mergeCell ref="S3:S5"/>
    <mergeCell ref="T3:T5"/>
    <mergeCell ref="U3:U5"/>
    <mergeCell ref="E2:F3"/>
    <mergeCell ref="G2:M3"/>
    <mergeCell ref="N2:N7"/>
    <mergeCell ref="O2:P3"/>
    <mergeCell ref="M4:M7"/>
    <mergeCell ref="F5:F7"/>
    <mergeCell ref="P5:P7"/>
    <mergeCell ref="I6:K6"/>
    <mergeCell ref="P10:P11"/>
    <mergeCell ref="A12:A13"/>
    <mergeCell ref="C12:C13"/>
    <mergeCell ref="E12:E13"/>
    <mergeCell ref="F12:F13"/>
    <mergeCell ref="G12:G13"/>
    <mergeCell ref="Q2:U2"/>
    <mergeCell ref="C10:C11"/>
    <mergeCell ref="E10:E11"/>
    <mergeCell ref="F10:F11"/>
    <mergeCell ref="G10:G11"/>
    <mergeCell ref="H10:H11"/>
    <mergeCell ref="I10:I11"/>
    <mergeCell ref="I8:I9"/>
    <mergeCell ref="J8:J9"/>
    <mergeCell ref="K8:K9"/>
    <mergeCell ref="A2:A7"/>
    <mergeCell ref="C2:C7"/>
    <mergeCell ref="A8:A9"/>
    <mergeCell ref="C8:C9"/>
    <mergeCell ref="E8:E9"/>
    <mergeCell ref="F8:F9"/>
    <mergeCell ref="G8:G9"/>
    <mergeCell ref="H8:H9"/>
    <mergeCell ref="P14:P15"/>
    <mergeCell ref="A14:A15"/>
    <mergeCell ref="C14:C15"/>
    <mergeCell ref="E14:E15"/>
    <mergeCell ref="F14:F15"/>
    <mergeCell ref="G14:G15"/>
    <mergeCell ref="M10:M11"/>
    <mergeCell ref="N10:N11"/>
    <mergeCell ref="O10:O11"/>
    <mergeCell ref="D10:D11"/>
    <mergeCell ref="D12:D13"/>
    <mergeCell ref="A10:A11"/>
    <mergeCell ref="K12:K13"/>
    <mergeCell ref="L12:L13"/>
    <mergeCell ref="H12:H13"/>
    <mergeCell ref="I12:I13"/>
    <mergeCell ref="J12:J13"/>
    <mergeCell ref="J10:J11"/>
    <mergeCell ref="K10:K11"/>
    <mergeCell ref="L10:L11"/>
    <mergeCell ref="M12:M13"/>
    <mergeCell ref="N12:N13"/>
    <mergeCell ref="O12:O13"/>
    <mergeCell ref="P12:P13"/>
    <mergeCell ref="H14:H15"/>
    <mergeCell ref="I14:I15"/>
    <mergeCell ref="J14:J15"/>
    <mergeCell ref="K14:K15"/>
    <mergeCell ref="D14:D15"/>
    <mergeCell ref="O16:O17"/>
    <mergeCell ref="K16:K17"/>
    <mergeCell ref="L16:L17"/>
    <mergeCell ref="M16:M17"/>
    <mergeCell ref="N16:N17"/>
    <mergeCell ref="L14:L15"/>
    <mergeCell ref="M14:M15"/>
    <mergeCell ref="N14:N15"/>
    <mergeCell ref="O14:O15"/>
    <mergeCell ref="A16:A17"/>
    <mergeCell ref="C16:C17"/>
    <mergeCell ref="E16:E17"/>
    <mergeCell ref="F16:F17"/>
    <mergeCell ref="G16:G17"/>
    <mergeCell ref="H16:H17"/>
    <mergeCell ref="D16:D17"/>
    <mergeCell ref="P16:P17"/>
    <mergeCell ref="A18:A19"/>
    <mergeCell ref="C18:C19"/>
    <mergeCell ref="E18:E19"/>
    <mergeCell ref="F18:F19"/>
    <mergeCell ref="G18:G19"/>
    <mergeCell ref="H18:H19"/>
    <mergeCell ref="I18:I19"/>
    <mergeCell ref="I16:I17"/>
    <mergeCell ref="J16:J17"/>
    <mergeCell ref="P18:P19"/>
    <mergeCell ref="K18:K19"/>
    <mergeCell ref="L18:L19"/>
    <mergeCell ref="M18:M19"/>
    <mergeCell ref="N18:N19"/>
    <mergeCell ref="O18:O19"/>
    <mergeCell ref="A20:A21"/>
    <mergeCell ref="C20:C21"/>
    <mergeCell ref="E20:E21"/>
    <mergeCell ref="F20:F21"/>
    <mergeCell ref="G20:G21"/>
    <mergeCell ref="H20:H21"/>
    <mergeCell ref="I20:I21"/>
    <mergeCell ref="J20:J21"/>
    <mergeCell ref="J18:J19"/>
    <mergeCell ref="D18:D19"/>
    <mergeCell ref="K20:K21"/>
    <mergeCell ref="L20:L21"/>
    <mergeCell ref="M20:M21"/>
    <mergeCell ref="N20:N21"/>
    <mergeCell ref="O20:O21"/>
    <mergeCell ref="P20:P21"/>
    <mergeCell ref="D20:D21"/>
    <mergeCell ref="B20:B21"/>
    <mergeCell ref="L22:L23"/>
    <mergeCell ref="M22:M23"/>
    <mergeCell ref="N22:N23"/>
    <mergeCell ref="O22:O23"/>
    <mergeCell ref="B22:B23"/>
    <mergeCell ref="D22:D23"/>
    <mergeCell ref="P22:P23"/>
    <mergeCell ref="A22:A23"/>
    <mergeCell ref="C22:C23"/>
    <mergeCell ref="E22:E23"/>
    <mergeCell ref="F22:F23"/>
    <mergeCell ref="G22:G23"/>
    <mergeCell ref="H22:H23"/>
    <mergeCell ref="I22:I23"/>
    <mergeCell ref="J22:J23"/>
    <mergeCell ref="K22:K23"/>
    <mergeCell ref="N24:N25"/>
    <mergeCell ref="A24:A25"/>
    <mergeCell ref="C24:C25"/>
    <mergeCell ref="E24:E25"/>
    <mergeCell ref="F24:F25"/>
    <mergeCell ref="G24:G25"/>
    <mergeCell ref="O24:O25"/>
    <mergeCell ref="P24:P25"/>
    <mergeCell ref="A26:A27"/>
    <mergeCell ref="C26:C27"/>
    <mergeCell ref="E26:E27"/>
    <mergeCell ref="F26:F27"/>
    <mergeCell ref="G26:G27"/>
    <mergeCell ref="H26:H27"/>
    <mergeCell ref="I26:I27"/>
    <mergeCell ref="I24:I25"/>
    <mergeCell ref="H24:H25"/>
    <mergeCell ref="B24:B25"/>
    <mergeCell ref="D24:D25"/>
    <mergeCell ref="K28:K29"/>
    <mergeCell ref="L28:L29"/>
    <mergeCell ref="M28:M29"/>
    <mergeCell ref="I28:I29"/>
    <mergeCell ref="J28:J29"/>
    <mergeCell ref="J26:J27"/>
    <mergeCell ref="K26:K27"/>
    <mergeCell ref="J24:J25"/>
    <mergeCell ref="K24:K25"/>
    <mergeCell ref="L24:L25"/>
    <mergeCell ref="M24:M25"/>
    <mergeCell ref="P30:P31"/>
    <mergeCell ref="A30:A31"/>
    <mergeCell ref="C30:C31"/>
    <mergeCell ref="E30:E31"/>
    <mergeCell ref="F30:F31"/>
    <mergeCell ref="G30:G31"/>
    <mergeCell ref="L26:L27"/>
    <mergeCell ref="M26:M27"/>
    <mergeCell ref="N26:N27"/>
    <mergeCell ref="O26:O27"/>
    <mergeCell ref="B26:B27"/>
    <mergeCell ref="B28:B29"/>
    <mergeCell ref="D26:D27"/>
    <mergeCell ref="D28:D29"/>
    <mergeCell ref="N28:N29"/>
    <mergeCell ref="O28:O29"/>
    <mergeCell ref="P28:P29"/>
    <mergeCell ref="P26:P27"/>
    <mergeCell ref="A28:A29"/>
    <mergeCell ref="C28:C29"/>
    <mergeCell ref="E28:E29"/>
    <mergeCell ref="F28:F29"/>
    <mergeCell ref="G28:G29"/>
    <mergeCell ref="H28:H29"/>
    <mergeCell ref="H30:H31"/>
    <mergeCell ref="I30:I31"/>
    <mergeCell ref="J30:J31"/>
    <mergeCell ref="K30:K31"/>
    <mergeCell ref="B30:B31"/>
    <mergeCell ref="O32:O33"/>
    <mergeCell ref="K32:K33"/>
    <mergeCell ref="L32:L33"/>
    <mergeCell ref="M32:M33"/>
    <mergeCell ref="N32:N33"/>
    <mergeCell ref="L30:L31"/>
    <mergeCell ref="M30:M31"/>
    <mergeCell ref="N30:N31"/>
    <mergeCell ref="O30:O31"/>
    <mergeCell ref="D30:D31"/>
    <mergeCell ref="A32:A33"/>
    <mergeCell ref="C32:C33"/>
    <mergeCell ref="E32:E33"/>
    <mergeCell ref="F32:F33"/>
    <mergeCell ref="G32:G33"/>
    <mergeCell ref="H32:H33"/>
    <mergeCell ref="B32:B33"/>
    <mergeCell ref="P32:P33"/>
    <mergeCell ref="A34:A35"/>
    <mergeCell ref="C34:C35"/>
    <mergeCell ref="E34:E35"/>
    <mergeCell ref="F34:F35"/>
    <mergeCell ref="G34:G35"/>
    <mergeCell ref="H34:H35"/>
    <mergeCell ref="I34:I35"/>
    <mergeCell ref="I32:I33"/>
    <mergeCell ref="J32:J33"/>
    <mergeCell ref="D32:D33"/>
    <mergeCell ref="L34:L35"/>
    <mergeCell ref="M34:M35"/>
    <mergeCell ref="N34:N35"/>
    <mergeCell ref="O34:O35"/>
    <mergeCell ref="P34:P35"/>
    <mergeCell ref="A36:A37"/>
    <mergeCell ref="C36:C37"/>
    <mergeCell ref="E36:E37"/>
    <mergeCell ref="F36:F37"/>
    <mergeCell ref="G36:G37"/>
    <mergeCell ref="H36:H37"/>
    <mergeCell ref="I36:I37"/>
    <mergeCell ref="J36:J37"/>
    <mergeCell ref="J34:J35"/>
    <mergeCell ref="K36:K37"/>
    <mergeCell ref="L36:L37"/>
    <mergeCell ref="M36:M37"/>
    <mergeCell ref="N36:N37"/>
    <mergeCell ref="O36:O37"/>
    <mergeCell ref="P36:P37"/>
    <mergeCell ref="B34:B35"/>
    <mergeCell ref="B36:B37"/>
    <mergeCell ref="D34:D35"/>
    <mergeCell ref="D36:D37"/>
    <mergeCell ref="K34:K35"/>
    <mergeCell ref="A50:A51"/>
    <mergeCell ref="C50:C51"/>
    <mergeCell ref="E50:E51"/>
    <mergeCell ref="F50:F51"/>
    <mergeCell ref="G50:G51"/>
    <mergeCell ref="H50:H51"/>
    <mergeCell ref="K40:K41"/>
    <mergeCell ref="L40:L41"/>
    <mergeCell ref="M40:M41"/>
    <mergeCell ref="A40:A41"/>
    <mergeCell ref="C40:C41"/>
    <mergeCell ref="E40:E41"/>
    <mergeCell ref="F40:F41"/>
    <mergeCell ref="G40:G41"/>
    <mergeCell ref="H40:H41"/>
    <mergeCell ref="A42:A43"/>
    <mergeCell ref="C42:C43"/>
    <mergeCell ref="E42:E43"/>
    <mergeCell ref="F42:F43"/>
    <mergeCell ref="G42:G43"/>
    <mergeCell ref="H42:H43"/>
    <mergeCell ref="I42:I43"/>
    <mergeCell ref="I40:I41"/>
    <mergeCell ref="J40:J41"/>
    <mergeCell ref="A48:A49"/>
    <mergeCell ref="E48:E49"/>
    <mergeCell ref="F48:F49"/>
    <mergeCell ref="G48:G49"/>
    <mergeCell ref="H48:H49"/>
    <mergeCell ref="I48:I49"/>
    <mergeCell ref="J48:J49"/>
    <mergeCell ref="M42:M43"/>
    <mergeCell ref="N42:N43"/>
    <mergeCell ref="A44:A45"/>
    <mergeCell ref="C44:C45"/>
    <mergeCell ref="D42:D43"/>
    <mergeCell ref="D44:D45"/>
    <mergeCell ref="J46:J47"/>
    <mergeCell ref="P50:P51"/>
    <mergeCell ref="B2:B7"/>
    <mergeCell ref="B8:B9"/>
    <mergeCell ref="B10:B11"/>
    <mergeCell ref="B12:B13"/>
    <mergeCell ref="B14:B15"/>
    <mergeCell ref="B16:B17"/>
    <mergeCell ref="B18:B19"/>
    <mergeCell ref="I50:I51"/>
    <mergeCell ref="J50:J51"/>
    <mergeCell ref="K48:K49"/>
    <mergeCell ref="B48:C49"/>
    <mergeCell ref="B50:B51"/>
    <mergeCell ref="D48:D49"/>
    <mergeCell ref="D50:D51"/>
    <mergeCell ref="O50:O51"/>
    <mergeCell ref="K50:K51"/>
    <mergeCell ref="L50:L51"/>
    <mergeCell ref="M50:M51"/>
    <mergeCell ref="N50:N51"/>
    <mergeCell ref="L48:L49"/>
    <mergeCell ref="M48:M49"/>
    <mergeCell ref="N48:N49"/>
    <mergeCell ref="O42:O43"/>
    <mergeCell ref="O48:O49"/>
    <mergeCell ref="P48:P49"/>
    <mergeCell ref="K44:K45"/>
    <mergeCell ref="L44:L45"/>
    <mergeCell ref="M44:M45"/>
    <mergeCell ref="N44:N45"/>
    <mergeCell ref="O44:O45"/>
    <mergeCell ref="P44:P45"/>
    <mergeCell ref="M46:M47"/>
    <mergeCell ref="K46:K47"/>
    <mergeCell ref="L46:L47"/>
    <mergeCell ref="P42:P43"/>
    <mergeCell ref="A46:A47"/>
    <mergeCell ref="C46:C47"/>
    <mergeCell ref="E46:E47"/>
    <mergeCell ref="F46:F47"/>
    <mergeCell ref="G46:G47"/>
    <mergeCell ref="E44:E45"/>
    <mergeCell ref="F44:F45"/>
    <mergeCell ref="G44:G45"/>
    <mergeCell ref="D46:D47"/>
    <mergeCell ref="N46:N47"/>
    <mergeCell ref="O46:O47"/>
    <mergeCell ref="P46:P47"/>
    <mergeCell ref="B42:B43"/>
    <mergeCell ref="B44:B45"/>
    <mergeCell ref="H44:H45"/>
    <mergeCell ref="I44:I45"/>
    <mergeCell ref="J44:J45"/>
    <mergeCell ref="J42:J43"/>
    <mergeCell ref="K42:K43"/>
    <mergeCell ref="L42:L43"/>
    <mergeCell ref="B46:B47"/>
    <mergeCell ref="H46:H47"/>
    <mergeCell ref="I46:I47"/>
    <mergeCell ref="O40:O41"/>
    <mergeCell ref="N40:N41"/>
    <mergeCell ref="P40:P41"/>
    <mergeCell ref="P38:P39"/>
    <mergeCell ref="A38:A39"/>
    <mergeCell ref="C38:C39"/>
    <mergeCell ref="E38:E39"/>
    <mergeCell ref="F38:F39"/>
    <mergeCell ref="G38:G39"/>
    <mergeCell ref="B38:B39"/>
    <mergeCell ref="B40:B41"/>
    <mergeCell ref="D38:D39"/>
    <mergeCell ref="D40:D41"/>
    <mergeCell ref="H38:H39"/>
    <mergeCell ref="I38:I39"/>
    <mergeCell ref="J38:J39"/>
    <mergeCell ref="K38:K39"/>
    <mergeCell ref="N38:N39"/>
    <mergeCell ref="O38:O39"/>
    <mergeCell ref="L38:L39"/>
    <mergeCell ref="M38:M39"/>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xl/worksheets/sheet7.xml><?xml version="1.0" encoding="utf-8"?>
<worksheet xmlns="http://schemas.openxmlformats.org/spreadsheetml/2006/main" xmlns:r="http://schemas.openxmlformats.org/officeDocument/2006/relationships">
  <sheetPr>
    <tabColor rgb="FF00B0F0"/>
    <pageSetUpPr fitToPage="1"/>
  </sheetPr>
  <dimension ref="A1:Y29"/>
  <sheetViews>
    <sheetView view="pageBreakPreview" zoomScale="85" zoomScaleSheetLayoutView="85" zoomScalePageLayoutView="0" workbookViewId="0" topLeftCell="A1">
      <selection activeCell="D10" sqref="D10:D11"/>
    </sheetView>
  </sheetViews>
  <sheetFormatPr defaultColWidth="9.140625" defaultRowHeight="15" outlineLevelRow="1"/>
  <cols>
    <col min="1" max="1" width="4.140625" style="1" customWidth="1"/>
    <col min="2" max="2" width="7.8515625" style="1" customWidth="1"/>
    <col min="3" max="3" width="33.421875" style="1" customWidth="1"/>
    <col min="4" max="4" width="33.00390625" style="1" customWidth="1"/>
    <col min="5" max="16" width="9.00390625" style="1" customWidth="1"/>
    <col min="17" max="24" width="8.00390625" style="1" customWidth="1"/>
    <col min="25" max="25" width="9.00390625" style="43" customWidth="1"/>
    <col min="26" max="16384" width="9.00390625" style="1" customWidth="1"/>
  </cols>
  <sheetData>
    <row r="1" spans="1:2" ht="20.25" customHeight="1" thickBot="1">
      <c r="A1" s="229" t="s">
        <v>533</v>
      </c>
      <c r="B1" s="229"/>
    </row>
    <row r="2" spans="1:25" s="2" customFormat="1" ht="12.75" customHeight="1">
      <c r="A2" s="265" t="s">
        <v>4</v>
      </c>
      <c r="B2" s="265" t="s">
        <v>297</v>
      </c>
      <c r="C2" s="265" t="s">
        <v>298</v>
      </c>
      <c r="D2" s="265" t="s">
        <v>52</v>
      </c>
      <c r="E2" s="514" t="s">
        <v>152</v>
      </c>
      <c r="F2" s="515"/>
      <c r="G2" s="514" t="s">
        <v>153</v>
      </c>
      <c r="H2" s="518"/>
      <c r="I2" s="518"/>
      <c r="J2" s="518"/>
      <c r="K2" s="518"/>
      <c r="L2" s="518"/>
      <c r="M2" s="518"/>
      <c r="N2" s="532" t="s">
        <v>154</v>
      </c>
      <c r="O2" s="514" t="s">
        <v>155</v>
      </c>
      <c r="P2" s="515"/>
      <c r="Q2" s="514" t="s">
        <v>156</v>
      </c>
      <c r="R2" s="535"/>
      <c r="S2" s="535"/>
      <c r="T2" s="535"/>
      <c r="U2" s="535"/>
      <c r="V2" s="514" t="s">
        <v>157</v>
      </c>
      <c r="W2" s="535"/>
      <c r="X2" s="536"/>
      <c r="Y2" s="44"/>
    </row>
    <row r="3" spans="1:25" s="2" customFormat="1" ht="12" customHeight="1">
      <c r="A3" s="266"/>
      <c r="B3" s="439"/>
      <c r="C3" s="266"/>
      <c r="D3" s="266"/>
      <c r="E3" s="516"/>
      <c r="F3" s="517"/>
      <c r="G3" s="519"/>
      <c r="H3" s="520"/>
      <c r="I3" s="520"/>
      <c r="J3" s="520"/>
      <c r="K3" s="520"/>
      <c r="L3" s="520"/>
      <c r="M3" s="520"/>
      <c r="N3" s="533"/>
      <c r="O3" s="516"/>
      <c r="P3" s="51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30"/>
      <c r="F4" s="231"/>
      <c r="G4" s="232" t="s">
        <v>6</v>
      </c>
      <c r="H4" s="233"/>
      <c r="I4" s="233"/>
      <c r="J4" s="233"/>
      <c r="K4" s="233"/>
      <c r="L4" s="233"/>
      <c r="M4" s="521" t="s">
        <v>7</v>
      </c>
      <c r="N4" s="533"/>
      <c r="O4" s="230"/>
      <c r="P4" s="231"/>
      <c r="Q4" s="419" t="s">
        <v>299</v>
      </c>
      <c r="R4" s="405"/>
      <c r="S4" s="405"/>
      <c r="T4" s="408"/>
      <c r="U4" s="411"/>
      <c r="V4" s="414"/>
      <c r="W4" s="408"/>
      <c r="X4" s="417"/>
      <c r="Y4" s="44"/>
    </row>
    <row r="5" spans="1:25" s="2" customFormat="1" ht="12" customHeight="1">
      <c r="A5" s="266"/>
      <c r="B5" s="439"/>
      <c r="C5" s="266"/>
      <c r="D5" s="266"/>
      <c r="E5" s="230"/>
      <c r="F5" s="524" t="s">
        <v>5</v>
      </c>
      <c r="G5" s="230"/>
      <c r="H5" s="234" t="s">
        <v>300</v>
      </c>
      <c r="I5" s="235"/>
      <c r="J5" s="235"/>
      <c r="K5" s="235"/>
      <c r="L5" s="236"/>
      <c r="M5" s="522"/>
      <c r="N5" s="533"/>
      <c r="O5" s="230"/>
      <c r="P5" s="524" t="s">
        <v>5</v>
      </c>
      <c r="Q5" s="420"/>
      <c r="R5" s="406"/>
      <c r="S5" s="406"/>
      <c r="T5" s="409"/>
      <c r="U5" s="412"/>
      <c r="V5" s="415"/>
      <c r="W5" s="409"/>
      <c r="X5" s="418"/>
      <c r="Y5" s="44"/>
    </row>
    <row r="6" spans="1:25" s="2" customFormat="1" ht="12" customHeight="1">
      <c r="A6" s="266"/>
      <c r="B6" s="439"/>
      <c r="C6" s="266"/>
      <c r="D6" s="266"/>
      <c r="E6" s="230"/>
      <c r="F6" s="525"/>
      <c r="G6" s="230"/>
      <c r="H6" s="237" t="s">
        <v>301</v>
      </c>
      <c r="I6" s="527" t="s">
        <v>49</v>
      </c>
      <c r="J6" s="528"/>
      <c r="K6" s="529"/>
      <c r="L6" s="530" t="s">
        <v>33</v>
      </c>
      <c r="M6" s="522"/>
      <c r="N6" s="533"/>
      <c r="O6" s="230"/>
      <c r="P6" s="525"/>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238"/>
      <c r="F7" s="526"/>
      <c r="G7" s="238"/>
      <c r="H7" s="239"/>
      <c r="I7" s="240" t="s">
        <v>31</v>
      </c>
      <c r="J7" s="240" t="s">
        <v>32</v>
      </c>
      <c r="K7" s="240" t="s">
        <v>37</v>
      </c>
      <c r="L7" s="531"/>
      <c r="M7" s="523"/>
      <c r="N7" s="534"/>
      <c r="O7" s="238"/>
      <c r="P7" s="526"/>
      <c r="Q7" s="10" t="s">
        <v>8</v>
      </c>
      <c r="R7" s="11" t="s">
        <v>8</v>
      </c>
      <c r="S7" s="11" t="s">
        <v>8</v>
      </c>
      <c r="T7" s="12" t="s">
        <v>8</v>
      </c>
      <c r="U7" s="17" t="s">
        <v>8</v>
      </c>
      <c r="V7" s="19" t="s">
        <v>8</v>
      </c>
      <c r="W7" s="12" t="s">
        <v>8</v>
      </c>
      <c r="X7" s="21" t="s">
        <v>8</v>
      </c>
      <c r="Y7" s="46" t="s">
        <v>8</v>
      </c>
    </row>
    <row r="8" spans="1:25" s="2" customFormat="1" ht="18" customHeight="1">
      <c r="A8" s="279">
        <v>1</v>
      </c>
      <c r="B8" s="332" t="s">
        <v>302</v>
      </c>
      <c r="C8" s="509" t="s">
        <v>70</v>
      </c>
      <c r="D8" s="511" t="s">
        <v>303</v>
      </c>
      <c r="E8" s="500">
        <v>10.575</v>
      </c>
      <c r="F8" s="512">
        <v>10.575</v>
      </c>
      <c r="G8" s="505">
        <v>0.002</v>
      </c>
      <c r="H8" s="505">
        <v>0.002</v>
      </c>
      <c r="I8" s="507"/>
      <c r="J8" s="507"/>
      <c r="K8" s="507"/>
      <c r="L8" s="505">
        <v>0.002</v>
      </c>
      <c r="M8" s="503">
        <v>0</v>
      </c>
      <c r="N8" s="350">
        <v>0</v>
      </c>
      <c r="O8" s="312">
        <f>+(+E8+G8)-(M8+N8)</f>
        <v>10.577</v>
      </c>
      <c r="P8" s="341">
        <v>10.577</v>
      </c>
      <c r="Q8" s="25">
        <v>0</v>
      </c>
      <c r="R8" s="26">
        <v>0</v>
      </c>
      <c r="S8" s="26">
        <v>0</v>
      </c>
      <c r="T8" s="27">
        <v>0</v>
      </c>
      <c r="U8" s="26">
        <v>0</v>
      </c>
      <c r="V8" s="25">
        <v>0</v>
      </c>
      <c r="W8" s="27">
        <v>0</v>
      </c>
      <c r="X8" s="28">
        <v>0</v>
      </c>
      <c r="Y8" s="47" t="s">
        <v>11</v>
      </c>
    </row>
    <row r="9" spans="1:25" s="2" customFormat="1" ht="18" customHeight="1" thickBot="1">
      <c r="A9" s="280"/>
      <c r="B9" s="333"/>
      <c r="C9" s="510"/>
      <c r="D9" s="499"/>
      <c r="E9" s="501"/>
      <c r="F9" s="513"/>
      <c r="G9" s="506"/>
      <c r="H9" s="506"/>
      <c r="I9" s="508"/>
      <c r="J9" s="508"/>
      <c r="K9" s="508"/>
      <c r="L9" s="506"/>
      <c r="M9" s="504"/>
      <c r="N9" s="351"/>
      <c r="O9" s="313"/>
      <c r="P9" s="342"/>
      <c r="Q9" s="57">
        <v>0</v>
      </c>
      <c r="R9" s="58">
        <v>0</v>
      </c>
      <c r="S9" s="58">
        <v>0</v>
      </c>
      <c r="T9" s="59">
        <v>0</v>
      </c>
      <c r="U9" s="58">
        <v>0</v>
      </c>
      <c r="V9" s="57">
        <v>0</v>
      </c>
      <c r="W9" s="59">
        <v>0</v>
      </c>
      <c r="X9" s="60">
        <v>0</v>
      </c>
      <c r="Y9" s="48" t="s">
        <v>8</v>
      </c>
    </row>
    <row r="10" spans="1:25" s="2" customFormat="1" ht="18" customHeight="1">
      <c r="A10" s="279">
        <v>2</v>
      </c>
      <c r="B10" s="332" t="s">
        <v>304</v>
      </c>
      <c r="C10" s="498" t="s">
        <v>306</v>
      </c>
      <c r="D10" s="498" t="s">
        <v>306</v>
      </c>
      <c r="E10" s="500">
        <v>2.703</v>
      </c>
      <c r="F10" s="341">
        <v>2.703</v>
      </c>
      <c r="G10" s="491">
        <v>0.001</v>
      </c>
      <c r="H10" s="493">
        <v>0.001</v>
      </c>
      <c r="I10" s="348"/>
      <c r="J10" s="348"/>
      <c r="K10" s="348"/>
      <c r="L10" s="493">
        <v>0.001</v>
      </c>
      <c r="M10" s="489">
        <v>1.747</v>
      </c>
      <c r="N10" s="350">
        <v>0</v>
      </c>
      <c r="O10" s="312">
        <f>+(+E10+G10)-(M10+N10)</f>
        <v>0.9569999999999996</v>
      </c>
      <c r="P10" s="341">
        <v>0.9569999999999996</v>
      </c>
      <c r="Q10" s="25">
        <v>0</v>
      </c>
      <c r="R10" s="26">
        <v>0</v>
      </c>
      <c r="S10" s="26">
        <v>0</v>
      </c>
      <c r="T10" s="27">
        <v>0</v>
      </c>
      <c r="U10" s="26">
        <v>0</v>
      </c>
      <c r="V10" s="25">
        <v>0</v>
      </c>
      <c r="W10" s="27">
        <v>0</v>
      </c>
      <c r="X10" s="28">
        <v>0</v>
      </c>
      <c r="Y10" s="47" t="s">
        <v>11</v>
      </c>
    </row>
    <row r="11" spans="1:25" s="2" customFormat="1" ht="18" customHeight="1" thickBot="1">
      <c r="A11" s="280"/>
      <c r="B11" s="333"/>
      <c r="C11" s="499"/>
      <c r="D11" s="499"/>
      <c r="E11" s="501"/>
      <c r="F11" s="342"/>
      <c r="G11" s="492"/>
      <c r="H11" s="494"/>
      <c r="I11" s="352"/>
      <c r="J11" s="352"/>
      <c r="K11" s="352"/>
      <c r="L11" s="495"/>
      <c r="M11" s="490"/>
      <c r="N11" s="351"/>
      <c r="O11" s="502"/>
      <c r="P11" s="342"/>
      <c r="Q11" s="57">
        <v>0</v>
      </c>
      <c r="R11" s="58">
        <v>0</v>
      </c>
      <c r="S11" s="58">
        <v>0</v>
      </c>
      <c r="T11" s="59">
        <v>0</v>
      </c>
      <c r="U11" s="58">
        <v>0</v>
      </c>
      <c r="V11" s="57">
        <v>0</v>
      </c>
      <c r="W11" s="59">
        <v>0</v>
      </c>
      <c r="X11" s="60">
        <v>0</v>
      </c>
      <c r="Y11" s="48" t="s">
        <v>8</v>
      </c>
    </row>
    <row r="12" spans="1:25" s="2" customFormat="1" ht="18" customHeight="1">
      <c r="A12" s="279">
        <v>3</v>
      </c>
      <c r="B12" s="332" t="s">
        <v>307</v>
      </c>
      <c r="C12" s="498" t="s">
        <v>305</v>
      </c>
      <c r="D12" s="498" t="s">
        <v>305</v>
      </c>
      <c r="E12" s="500">
        <v>304.258</v>
      </c>
      <c r="F12" s="341">
        <v>304.258</v>
      </c>
      <c r="G12" s="491">
        <v>0.067</v>
      </c>
      <c r="H12" s="493">
        <v>0.067</v>
      </c>
      <c r="I12" s="348"/>
      <c r="J12" s="348"/>
      <c r="K12" s="348"/>
      <c r="L12" s="493">
        <v>0.067</v>
      </c>
      <c r="M12" s="489">
        <v>16.383</v>
      </c>
      <c r="N12" s="350">
        <v>0</v>
      </c>
      <c r="O12" s="312">
        <f>+(+E12+G12)-(M12+N12)</f>
        <v>287.942</v>
      </c>
      <c r="P12" s="341">
        <v>287.942</v>
      </c>
      <c r="Q12" s="25">
        <v>0</v>
      </c>
      <c r="R12" s="26">
        <v>0</v>
      </c>
      <c r="S12" s="26">
        <v>0</v>
      </c>
      <c r="T12" s="27">
        <v>0</v>
      </c>
      <c r="U12" s="26">
        <v>0</v>
      </c>
      <c r="V12" s="25">
        <v>0</v>
      </c>
      <c r="W12" s="27">
        <v>0</v>
      </c>
      <c r="X12" s="28">
        <v>0</v>
      </c>
      <c r="Y12" s="47" t="s">
        <v>11</v>
      </c>
    </row>
    <row r="13" spans="1:25" s="2" customFormat="1" ht="18" customHeight="1" thickBot="1">
      <c r="A13" s="280"/>
      <c r="B13" s="333"/>
      <c r="C13" s="499"/>
      <c r="D13" s="499"/>
      <c r="E13" s="501"/>
      <c r="F13" s="342"/>
      <c r="G13" s="492"/>
      <c r="H13" s="494"/>
      <c r="I13" s="352"/>
      <c r="J13" s="352"/>
      <c r="K13" s="352"/>
      <c r="L13" s="495"/>
      <c r="M13" s="490"/>
      <c r="N13" s="351"/>
      <c r="O13" s="313"/>
      <c r="P13" s="342"/>
      <c r="Q13" s="57">
        <v>0</v>
      </c>
      <c r="R13" s="58">
        <v>0</v>
      </c>
      <c r="S13" s="58">
        <v>0</v>
      </c>
      <c r="T13" s="59">
        <v>0</v>
      </c>
      <c r="U13" s="58">
        <v>0</v>
      </c>
      <c r="V13" s="57">
        <v>0</v>
      </c>
      <c r="W13" s="59">
        <v>0</v>
      </c>
      <c r="X13" s="60">
        <v>0</v>
      </c>
      <c r="Y13" s="48" t="s">
        <v>8</v>
      </c>
    </row>
    <row r="14" spans="1:25" s="2" customFormat="1" ht="18" customHeight="1">
      <c r="A14" s="279">
        <v>4</v>
      </c>
      <c r="B14" s="332" t="s">
        <v>308</v>
      </c>
      <c r="C14" s="498" t="s">
        <v>305</v>
      </c>
      <c r="D14" s="498" t="s">
        <v>305</v>
      </c>
      <c r="E14" s="500">
        <v>5.089</v>
      </c>
      <c r="F14" s="341">
        <v>5.089</v>
      </c>
      <c r="G14" s="491">
        <v>0.001</v>
      </c>
      <c r="H14" s="493">
        <v>0.001</v>
      </c>
      <c r="I14" s="348"/>
      <c r="J14" s="348"/>
      <c r="K14" s="348"/>
      <c r="L14" s="493">
        <v>0.001</v>
      </c>
      <c r="M14" s="489">
        <v>0</v>
      </c>
      <c r="N14" s="350">
        <v>0</v>
      </c>
      <c r="O14" s="312">
        <f>+(+E14+G14)-(M14+N14)</f>
        <v>5.090000000000001</v>
      </c>
      <c r="P14" s="341">
        <v>5.09</v>
      </c>
      <c r="Q14" s="25">
        <v>0</v>
      </c>
      <c r="R14" s="26">
        <v>0</v>
      </c>
      <c r="S14" s="26">
        <v>0</v>
      </c>
      <c r="T14" s="27">
        <v>0</v>
      </c>
      <c r="U14" s="26">
        <v>0</v>
      </c>
      <c r="V14" s="25">
        <v>0</v>
      </c>
      <c r="W14" s="27">
        <v>0</v>
      </c>
      <c r="X14" s="28">
        <v>0</v>
      </c>
      <c r="Y14" s="47" t="s">
        <v>11</v>
      </c>
    </row>
    <row r="15" spans="1:25" s="2" customFormat="1" ht="18" customHeight="1" thickBot="1">
      <c r="A15" s="280"/>
      <c r="B15" s="333"/>
      <c r="C15" s="499"/>
      <c r="D15" s="499"/>
      <c r="E15" s="501"/>
      <c r="F15" s="342"/>
      <c r="G15" s="492"/>
      <c r="H15" s="494"/>
      <c r="I15" s="352"/>
      <c r="J15" s="352"/>
      <c r="K15" s="352"/>
      <c r="L15" s="495"/>
      <c r="M15" s="490"/>
      <c r="N15" s="351"/>
      <c r="O15" s="313"/>
      <c r="P15" s="342"/>
      <c r="Q15" s="57">
        <v>0</v>
      </c>
      <c r="R15" s="58">
        <v>0</v>
      </c>
      <c r="S15" s="58">
        <v>0</v>
      </c>
      <c r="T15" s="59">
        <v>0</v>
      </c>
      <c r="U15" s="58">
        <v>0</v>
      </c>
      <c r="V15" s="57">
        <v>0</v>
      </c>
      <c r="W15" s="59">
        <v>0</v>
      </c>
      <c r="X15" s="60">
        <v>0</v>
      </c>
      <c r="Y15" s="48" t="s">
        <v>8</v>
      </c>
    </row>
    <row r="16" spans="1:25" s="3" customFormat="1" ht="19.5" customHeight="1">
      <c r="A16" s="279" t="s">
        <v>309</v>
      </c>
      <c r="B16" s="279">
        <v>4</v>
      </c>
      <c r="C16" s="332"/>
      <c r="D16" s="426"/>
      <c r="E16" s="287">
        <f>SUM(E8:E15)</f>
        <v>322.625</v>
      </c>
      <c r="F16" s="324">
        <f aca="true" t="shared" si="0" ref="F16:O16">SUM(F8:F15)</f>
        <v>322.625</v>
      </c>
      <c r="G16" s="496">
        <f t="shared" si="0"/>
        <v>0.07100000000000001</v>
      </c>
      <c r="H16" s="487">
        <f t="shared" si="0"/>
        <v>0.07100000000000001</v>
      </c>
      <c r="I16" s="487">
        <f t="shared" si="0"/>
        <v>0</v>
      </c>
      <c r="J16" s="487">
        <f t="shared" si="0"/>
        <v>0</v>
      </c>
      <c r="K16" s="487">
        <f t="shared" si="0"/>
        <v>0</v>
      </c>
      <c r="L16" s="487">
        <f t="shared" si="0"/>
        <v>0.07100000000000001</v>
      </c>
      <c r="M16" s="487">
        <f t="shared" si="0"/>
        <v>18.13</v>
      </c>
      <c r="N16" s="328">
        <f t="shared" si="0"/>
        <v>0</v>
      </c>
      <c r="O16" s="287">
        <f t="shared" si="0"/>
        <v>304.566</v>
      </c>
      <c r="P16" s="324">
        <f>SUM(P8:P15)</f>
        <v>304.566</v>
      </c>
      <c r="Q16" s="29">
        <f aca="true" t="shared" si="1" ref="Q16:X16">SUMIF($Y$8:$Y$15,$Y$6,Q8:Q15)</f>
        <v>0</v>
      </c>
      <c r="R16" s="30">
        <f t="shared" si="1"/>
        <v>0</v>
      </c>
      <c r="S16" s="30">
        <f t="shared" si="1"/>
        <v>0</v>
      </c>
      <c r="T16" s="31">
        <f t="shared" si="1"/>
        <v>0</v>
      </c>
      <c r="U16" s="30">
        <f t="shared" si="1"/>
        <v>0</v>
      </c>
      <c r="V16" s="29">
        <f t="shared" si="1"/>
        <v>0</v>
      </c>
      <c r="W16" s="31">
        <f t="shared" si="1"/>
        <v>0</v>
      </c>
      <c r="X16" s="32">
        <f t="shared" si="1"/>
        <v>0</v>
      </c>
      <c r="Y16" s="47" t="s">
        <v>11</v>
      </c>
    </row>
    <row r="17" spans="1:25" s="3" customFormat="1" ht="19.5" customHeight="1" thickBot="1">
      <c r="A17" s="280"/>
      <c r="B17" s="280"/>
      <c r="C17" s="333"/>
      <c r="D17" s="427"/>
      <c r="E17" s="288"/>
      <c r="F17" s="325"/>
      <c r="G17" s="497"/>
      <c r="H17" s="488"/>
      <c r="I17" s="488"/>
      <c r="J17" s="488"/>
      <c r="K17" s="488"/>
      <c r="L17" s="488"/>
      <c r="M17" s="488"/>
      <c r="N17" s="329"/>
      <c r="O17" s="288"/>
      <c r="P17" s="325"/>
      <c r="Q17" s="61">
        <f aca="true" t="shared" si="2" ref="Q17:X17">SUMIF($Y$8:$Y$15,$Y$6,Q8:Q15)</f>
        <v>0</v>
      </c>
      <c r="R17" s="62">
        <f t="shared" si="2"/>
        <v>0</v>
      </c>
      <c r="S17" s="62">
        <f t="shared" si="2"/>
        <v>0</v>
      </c>
      <c r="T17" s="63">
        <f t="shared" si="2"/>
        <v>0</v>
      </c>
      <c r="U17" s="62">
        <f t="shared" si="2"/>
        <v>0</v>
      </c>
      <c r="V17" s="61">
        <f t="shared" si="2"/>
        <v>0</v>
      </c>
      <c r="W17" s="63">
        <f t="shared" si="2"/>
        <v>0</v>
      </c>
      <c r="X17" s="64">
        <f t="shared" si="2"/>
        <v>0</v>
      </c>
      <c r="Y17" s="48" t="s">
        <v>8</v>
      </c>
    </row>
    <row r="18" ht="14.25" hidden="1" outlineLevel="1" thickBot="1">
      <c r="A18" s="1" t="s">
        <v>38</v>
      </c>
    </row>
    <row r="19" spans="3:15" ht="14.25" hidden="1" outlineLevel="1" thickBot="1">
      <c r="C19" s="1" t="s">
        <v>39</v>
      </c>
      <c r="F19" s="1" t="s">
        <v>310</v>
      </c>
      <c r="O19" s="54"/>
    </row>
    <row r="20" spans="3:6" ht="14.25" hidden="1" outlineLevel="1" thickBot="1">
      <c r="C20" s="1" t="s">
        <v>40</v>
      </c>
      <c r="F20" s="1" t="s">
        <v>311</v>
      </c>
    </row>
    <row r="21" spans="3:6" ht="14.25" hidden="1" outlineLevel="1" thickBot="1">
      <c r="C21" s="1" t="s">
        <v>41</v>
      </c>
      <c r="F21" s="1" t="s">
        <v>312</v>
      </c>
    </row>
    <row r="22" spans="3:6" ht="14.25" hidden="1" outlineLevel="1" thickBot="1">
      <c r="C22" s="1" t="s">
        <v>42</v>
      </c>
      <c r="F22" s="1" t="s">
        <v>313</v>
      </c>
    </row>
    <row r="23" spans="3:6" ht="14.25" hidden="1" outlineLevel="1" thickBot="1">
      <c r="C23" s="1" t="s">
        <v>43</v>
      </c>
      <c r="F23" s="1" t="s">
        <v>314</v>
      </c>
    </row>
    <row r="24" spans="3:6" ht="14.25" hidden="1" outlineLevel="1" thickBot="1">
      <c r="C24" s="1" t="s">
        <v>44</v>
      </c>
      <c r="F24" s="1" t="s">
        <v>315</v>
      </c>
    </row>
    <row r="25" ht="14.25" hidden="1" outlineLevel="1" thickBot="1">
      <c r="C25" s="1" t="s">
        <v>45</v>
      </c>
    </row>
    <row r="26" ht="14.25" hidden="1" outlineLevel="1" thickBot="1">
      <c r="C26" s="1" t="s">
        <v>46</v>
      </c>
    </row>
    <row r="27" ht="14.25" hidden="1" outlineLevel="1" thickBot="1">
      <c r="C27" s="1" t="s">
        <v>47</v>
      </c>
    </row>
    <row r="28" ht="14.25" hidden="1" outlineLevel="1" thickBot="1">
      <c r="C28" s="1" t="s">
        <v>48</v>
      </c>
    </row>
    <row r="29" ht="13.5" collapsed="1">
      <c r="O29" s="53">
        <f>+(+$E$16+$G$16)-($M$16+$N$16)</f>
        <v>304.56600000000003</v>
      </c>
    </row>
  </sheetData>
  <sheetProtection/>
  <mergeCells count="103">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I16:I17"/>
    <mergeCell ref="J16:J17"/>
    <mergeCell ref="A14:A15"/>
    <mergeCell ref="B14:B15"/>
    <mergeCell ref="C14:C15"/>
    <mergeCell ref="D14:D15"/>
    <mergeCell ref="E14:E15"/>
    <mergeCell ref="F14:F15"/>
    <mergeCell ref="G12:G13"/>
    <mergeCell ref="H12:H13"/>
    <mergeCell ref="I12:I13"/>
    <mergeCell ref="K16:K17"/>
    <mergeCell ref="L16:L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G16:G17"/>
    <mergeCell ref="H16:H17"/>
  </mergeCells>
  <hyperlinks>
    <hyperlink ref="D8" r:id="rId1" display="http://www.caa.go.jp/region/kikin.html"/>
  </hyperlink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2"/>
  <headerFooter>
    <oddHeader>&amp;L【機密性2情報】</oddHead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Y47"/>
  <sheetViews>
    <sheetView tabSelected="1" view="pageBreakPreview" zoomScale="70" zoomScaleSheetLayoutView="70" zoomScalePageLayoutView="0" workbookViewId="0" topLeftCell="A1">
      <selection activeCell="C8" sqref="C8:C9"/>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17" width="11.00390625" style="1" customWidth="1"/>
    <col min="18" max="24" width="8.00390625" style="1" customWidth="1"/>
    <col min="25" max="25" width="9.00390625" style="43" customWidth="1"/>
    <col min="26" max="16384" width="9.00390625" style="1" customWidth="1"/>
  </cols>
  <sheetData>
    <row r="1" spans="1:2" ht="20.25" customHeight="1" thickBot="1">
      <c r="A1" s="229" t="s">
        <v>534</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120" customHeight="1">
      <c r="A8" s="279">
        <v>1</v>
      </c>
      <c r="B8" s="332" t="s">
        <v>457</v>
      </c>
      <c r="C8" s="433" t="s">
        <v>458</v>
      </c>
      <c r="D8" s="539" t="s">
        <v>459</v>
      </c>
      <c r="E8" s="316">
        <f>110.885443</f>
        <v>110.885443</v>
      </c>
      <c r="F8" s="318">
        <f>(E8)</f>
        <v>110.885443</v>
      </c>
      <c r="G8" s="316">
        <v>0</v>
      </c>
      <c r="H8" s="318">
        <v>0</v>
      </c>
      <c r="I8" s="318">
        <v>0</v>
      </c>
      <c r="J8" s="318">
        <v>0</v>
      </c>
      <c r="K8" s="318">
        <v>0</v>
      </c>
      <c r="L8" s="318">
        <v>0</v>
      </c>
      <c r="M8" s="314">
        <v>0</v>
      </c>
      <c r="N8" s="537">
        <v>110.885443</v>
      </c>
      <c r="O8" s="287">
        <f>+(+E8+G8)-(M8+N8)</f>
        <v>0</v>
      </c>
      <c r="P8" s="295">
        <v>0</v>
      </c>
      <c r="Q8" s="25">
        <v>0</v>
      </c>
      <c r="R8" s="26">
        <v>0</v>
      </c>
      <c r="S8" s="26">
        <v>0</v>
      </c>
      <c r="T8" s="27">
        <v>0</v>
      </c>
      <c r="U8" s="26">
        <v>0</v>
      </c>
      <c r="V8" s="25">
        <v>0</v>
      </c>
      <c r="W8" s="27">
        <v>0</v>
      </c>
      <c r="X8" s="28">
        <v>0</v>
      </c>
      <c r="Y8" s="47" t="s">
        <v>11</v>
      </c>
    </row>
    <row r="9" spans="1:25" s="2" customFormat="1" ht="120" customHeight="1" thickBot="1">
      <c r="A9" s="280"/>
      <c r="B9" s="333"/>
      <c r="C9" s="434"/>
      <c r="D9" s="427"/>
      <c r="E9" s="540"/>
      <c r="F9" s="361"/>
      <c r="G9" s="317"/>
      <c r="H9" s="361"/>
      <c r="I9" s="361"/>
      <c r="J9" s="361"/>
      <c r="K9" s="361"/>
      <c r="L9" s="361"/>
      <c r="M9" s="315"/>
      <c r="N9" s="538"/>
      <c r="O9" s="288"/>
      <c r="P9" s="296"/>
      <c r="Q9" s="57">
        <v>0</v>
      </c>
      <c r="R9" s="58">
        <v>0</v>
      </c>
      <c r="S9" s="58">
        <v>0</v>
      </c>
      <c r="T9" s="59">
        <v>0</v>
      </c>
      <c r="U9" s="58">
        <v>0</v>
      </c>
      <c r="V9" s="57">
        <v>0</v>
      </c>
      <c r="W9" s="59">
        <v>0</v>
      </c>
      <c r="X9" s="60">
        <v>0</v>
      </c>
      <c r="Y9" s="48" t="s">
        <v>8</v>
      </c>
    </row>
    <row r="10" spans="1:25" s="2" customFormat="1" ht="99.75" customHeight="1">
      <c r="A10" s="279">
        <v>2</v>
      </c>
      <c r="B10" s="332" t="s">
        <v>323</v>
      </c>
      <c r="C10" s="433" t="s">
        <v>460</v>
      </c>
      <c r="D10" s="539" t="s">
        <v>461</v>
      </c>
      <c r="E10" s="316">
        <v>16881.90573</v>
      </c>
      <c r="F10" s="318">
        <f>(E10)</f>
        <v>16881.90573</v>
      </c>
      <c r="G10" s="316">
        <v>1201.145178</v>
      </c>
      <c r="H10" s="318">
        <f>G10</f>
        <v>1201.145178</v>
      </c>
      <c r="I10" s="318">
        <v>1161.498</v>
      </c>
      <c r="J10" s="318">
        <v>0</v>
      </c>
      <c r="K10" s="318">
        <v>0</v>
      </c>
      <c r="L10" s="318">
        <v>39.647178</v>
      </c>
      <c r="M10" s="314">
        <v>5184.138203</v>
      </c>
      <c r="N10" s="537">
        <v>2618.949244</v>
      </c>
      <c r="O10" s="287">
        <f>+(+E10+G10)-(M10+N10)</f>
        <v>10279.963460999998</v>
      </c>
      <c r="P10" s="295">
        <v>10279.963461</v>
      </c>
      <c r="Q10" s="98">
        <v>18241</v>
      </c>
      <c r="R10" s="96">
        <v>0</v>
      </c>
      <c r="S10" s="96">
        <v>0</v>
      </c>
      <c r="T10" s="97">
        <v>0</v>
      </c>
      <c r="U10" s="96">
        <v>28</v>
      </c>
      <c r="V10" s="25">
        <v>0</v>
      </c>
      <c r="W10" s="27">
        <v>0</v>
      </c>
      <c r="X10" s="28">
        <v>0</v>
      </c>
      <c r="Y10" s="47" t="s">
        <v>11</v>
      </c>
    </row>
    <row r="11" spans="1:25" s="2" customFormat="1" ht="99.75" customHeight="1" thickBot="1">
      <c r="A11" s="280"/>
      <c r="B11" s="333"/>
      <c r="C11" s="434"/>
      <c r="D11" s="541"/>
      <c r="E11" s="540"/>
      <c r="F11" s="361"/>
      <c r="G11" s="317"/>
      <c r="H11" s="361"/>
      <c r="I11" s="319"/>
      <c r="J11" s="319"/>
      <c r="K11" s="319"/>
      <c r="L11" s="361"/>
      <c r="M11" s="315"/>
      <c r="N11" s="538"/>
      <c r="O11" s="340"/>
      <c r="P11" s="296"/>
      <c r="Q11" s="100">
        <v>4821.214895</v>
      </c>
      <c r="R11" s="101">
        <v>0</v>
      </c>
      <c r="S11" s="101">
        <v>0</v>
      </c>
      <c r="T11" s="102">
        <v>0</v>
      </c>
      <c r="U11" s="101">
        <v>362.923308</v>
      </c>
      <c r="V11" s="57">
        <v>0</v>
      </c>
      <c r="W11" s="59">
        <v>0</v>
      </c>
      <c r="X11" s="60">
        <v>0</v>
      </c>
      <c r="Y11" s="48" t="s">
        <v>8</v>
      </c>
    </row>
    <row r="12" spans="1:25" s="2" customFormat="1" ht="99.75" customHeight="1">
      <c r="A12" s="279">
        <v>3</v>
      </c>
      <c r="B12" s="332" t="s">
        <v>304</v>
      </c>
      <c r="C12" s="433" t="s">
        <v>460</v>
      </c>
      <c r="D12" s="539" t="s">
        <v>461</v>
      </c>
      <c r="E12" s="316">
        <v>24940.699979</v>
      </c>
      <c r="F12" s="318">
        <f>(E12)</f>
        <v>24940.699979</v>
      </c>
      <c r="G12" s="316">
        <v>233.669179</v>
      </c>
      <c r="H12" s="318">
        <f>G12</f>
        <v>233.669179</v>
      </c>
      <c r="I12" s="318">
        <v>0</v>
      </c>
      <c r="J12" s="318">
        <v>0</v>
      </c>
      <c r="K12" s="318">
        <v>0</v>
      </c>
      <c r="L12" s="318">
        <f>G12</f>
        <v>233.669179</v>
      </c>
      <c r="M12" s="314">
        <v>4632.680558</v>
      </c>
      <c r="N12" s="537">
        <v>1717.381034</v>
      </c>
      <c r="O12" s="287">
        <f>+(+E12+G12)-(M12+N12)</f>
        <v>18824.307566000003</v>
      </c>
      <c r="P12" s="295">
        <v>18824.307566</v>
      </c>
      <c r="Q12" s="25">
        <v>9886</v>
      </c>
      <c r="R12" s="26">
        <v>0</v>
      </c>
      <c r="S12" s="26">
        <v>0</v>
      </c>
      <c r="T12" s="27">
        <v>0</v>
      </c>
      <c r="U12" s="26">
        <v>95</v>
      </c>
      <c r="V12" s="25">
        <v>0</v>
      </c>
      <c r="W12" s="27">
        <v>0</v>
      </c>
      <c r="X12" s="28">
        <v>0</v>
      </c>
      <c r="Y12" s="47" t="s">
        <v>11</v>
      </c>
    </row>
    <row r="13" spans="1:25" s="2" customFormat="1" ht="99.75" customHeight="1" thickBot="1">
      <c r="A13" s="280"/>
      <c r="B13" s="333"/>
      <c r="C13" s="434"/>
      <c r="D13" s="427"/>
      <c r="E13" s="540"/>
      <c r="F13" s="361"/>
      <c r="G13" s="317"/>
      <c r="H13" s="361"/>
      <c r="I13" s="319"/>
      <c r="J13" s="319"/>
      <c r="K13" s="319"/>
      <c r="L13" s="361"/>
      <c r="M13" s="315"/>
      <c r="N13" s="538"/>
      <c r="O13" s="288"/>
      <c r="P13" s="296"/>
      <c r="Q13" s="243">
        <v>3807.404066</v>
      </c>
      <c r="R13" s="58">
        <v>0</v>
      </c>
      <c r="S13" s="58">
        <v>0</v>
      </c>
      <c r="T13" s="59">
        <v>0</v>
      </c>
      <c r="U13" s="244">
        <v>825.276492</v>
      </c>
      <c r="V13" s="57">
        <v>0</v>
      </c>
      <c r="W13" s="59">
        <v>0</v>
      </c>
      <c r="X13" s="60">
        <v>0</v>
      </c>
      <c r="Y13" s="48" t="s">
        <v>8</v>
      </c>
    </row>
    <row r="14" spans="1:25" s="2" customFormat="1" ht="60" customHeight="1">
      <c r="A14" s="279">
        <v>4</v>
      </c>
      <c r="B14" s="332" t="s">
        <v>307</v>
      </c>
      <c r="C14" s="433" t="s">
        <v>462</v>
      </c>
      <c r="D14" s="539" t="s">
        <v>463</v>
      </c>
      <c r="E14" s="316">
        <v>320.42937</v>
      </c>
      <c r="F14" s="318">
        <f>(E14)</f>
        <v>320.42937</v>
      </c>
      <c r="G14" s="316">
        <v>0</v>
      </c>
      <c r="H14" s="318">
        <v>0</v>
      </c>
      <c r="I14" s="318">
        <v>0</v>
      </c>
      <c r="J14" s="318">
        <v>0</v>
      </c>
      <c r="K14" s="318">
        <v>0</v>
      </c>
      <c r="L14" s="318">
        <v>0</v>
      </c>
      <c r="M14" s="314">
        <v>186.546888</v>
      </c>
      <c r="N14" s="537">
        <v>0</v>
      </c>
      <c r="O14" s="287">
        <f>+(+E14+G14)-(M14+N14)</f>
        <v>133.882482</v>
      </c>
      <c r="P14" s="295">
        <v>133.882482</v>
      </c>
      <c r="Q14" s="25">
        <v>0</v>
      </c>
      <c r="R14" s="26">
        <v>0</v>
      </c>
      <c r="S14" s="26">
        <v>0</v>
      </c>
      <c r="T14" s="27">
        <v>0</v>
      </c>
      <c r="U14" s="26">
        <v>136</v>
      </c>
      <c r="V14" s="25">
        <v>0</v>
      </c>
      <c r="W14" s="27">
        <v>0</v>
      </c>
      <c r="X14" s="28">
        <v>0</v>
      </c>
      <c r="Y14" s="47" t="s">
        <v>11</v>
      </c>
    </row>
    <row r="15" spans="1:25" s="2" customFormat="1" ht="60" customHeight="1" thickBot="1">
      <c r="A15" s="280"/>
      <c r="B15" s="333"/>
      <c r="C15" s="434"/>
      <c r="D15" s="427"/>
      <c r="E15" s="540"/>
      <c r="F15" s="361"/>
      <c r="G15" s="317"/>
      <c r="H15" s="361"/>
      <c r="I15" s="319"/>
      <c r="J15" s="319"/>
      <c r="K15" s="319"/>
      <c r="L15" s="361"/>
      <c r="M15" s="315"/>
      <c r="N15" s="538"/>
      <c r="O15" s="288"/>
      <c r="P15" s="296"/>
      <c r="Q15" s="57">
        <v>0</v>
      </c>
      <c r="R15" s="58">
        <v>0</v>
      </c>
      <c r="S15" s="58">
        <v>0</v>
      </c>
      <c r="T15" s="59">
        <v>0</v>
      </c>
      <c r="U15" s="101">
        <v>186.546888</v>
      </c>
      <c r="V15" s="57">
        <v>0</v>
      </c>
      <c r="W15" s="59">
        <v>0</v>
      </c>
      <c r="X15" s="60">
        <v>0</v>
      </c>
      <c r="Y15" s="48" t="s">
        <v>8</v>
      </c>
    </row>
    <row r="16" spans="1:25" s="2" customFormat="1" ht="150" customHeight="1">
      <c r="A16" s="279">
        <v>5</v>
      </c>
      <c r="B16" s="332" t="s">
        <v>307</v>
      </c>
      <c r="C16" s="433" t="s">
        <v>464</v>
      </c>
      <c r="D16" s="539" t="s">
        <v>465</v>
      </c>
      <c r="E16" s="316">
        <v>33407.973855</v>
      </c>
      <c r="F16" s="318">
        <f>(E16)</f>
        <v>33407.973855</v>
      </c>
      <c r="G16" s="316">
        <v>2012.143472</v>
      </c>
      <c r="H16" s="318">
        <f>G16</f>
        <v>2012.143472</v>
      </c>
      <c r="I16" s="318">
        <v>1959.19</v>
      </c>
      <c r="J16" s="318">
        <v>0</v>
      </c>
      <c r="K16" s="318">
        <v>0</v>
      </c>
      <c r="L16" s="318">
        <v>52.953472</v>
      </c>
      <c r="M16" s="314">
        <v>7693.055251</v>
      </c>
      <c r="N16" s="537">
        <v>1254.285239</v>
      </c>
      <c r="O16" s="287">
        <f>+(+E16+G16)-(M16+N16)</f>
        <v>26472.776836999998</v>
      </c>
      <c r="P16" s="295">
        <v>26472.776837</v>
      </c>
      <c r="Q16" s="95">
        <f>20931+574+57</f>
        <v>21562</v>
      </c>
      <c r="R16" s="89">
        <v>0</v>
      </c>
      <c r="S16" s="89">
        <v>0</v>
      </c>
      <c r="T16" s="117">
        <v>0</v>
      </c>
      <c r="U16" s="96">
        <v>531</v>
      </c>
      <c r="V16" s="25">
        <v>0</v>
      </c>
      <c r="W16" s="27">
        <v>0</v>
      </c>
      <c r="X16" s="28">
        <v>0</v>
      </c>
      <c r="Y16" s="47" t="s">
        <v>11</v>
      </c>
    </row>
    <row r="17" spans="1:25" s="2" customFormat="1" ht="150" customHeight="1" thickBot="1">
      <c r="A17" s="280"/>
      <c r="B17" s="333"/>
      <c r="C17" s="434"/>
      <c r="D17" s="427"/>
      <c r="E17" s="540"/>
      <c r="F17" s="361"/>
      <c r="G17" s="317"/>
      <c r="H17" s="361"/>
      <c r="I17" s="319"/>
      <c r="J17" s="319"/>
      <c r="K17" s="319"/>
      <c r="L17" s="361"/>
      <c r="M17" s="315"/>
      <c r="N17" s="538"/>
      <c r="O17" s="288"/>
      <c r="P17" s="296"/>
      <c r="Q17" s="118">
        <v>710.331286</v>
      </c>
      <c r="R17" s="245">
        <v>0</v>
      </c>
      <c r="S17" s="245">
        <v>0</v>
      </c>
      <c r="T17" s="227">
        <v>0</v>
      </c>
      <c r="U17" s="245">
        <v>6982.723965</v>
      </c>
      <c r="V17" s="57">
        <v>0</v>
      </c>
      <c r="W17" s="59">
        <v>0</v>
      </c>
      <c r="X17" s="60">
        <v>0</v>
      </c>
      <c r="Y17" s="48" t="s">
        <v>8</v>
      </c>
    </row>
    <row r="18" spans="1:25" s="2" customFormat="1" ht="60" customHeight="1">
      <c r="A18" s="279">
        <v>6</v>
      </c>
      <c r="B18" s="332" t="s">
        <v>466</v>
      </c>
      <c r="C18" s="433" t="s">
        <v>467</v>
      </c>
      <c r="D18" s="539" t="s">
        <v>468</v>
      </c>
      <c r="E18" s="316">
        <f>1363.566334</f>
        <v>1363.566334</v>
      </c>
      <c r="F18" s="318">
        <f>(E18)</f>
        <v>1363.566334</v>
      </c>
      <c r="G18" s="316">
        <f>(1705751+11468)/1000000</f>
        <v>1.717219</v>
      </c>
      <c r="H18" s="318">
        <f>G18</f>
        <v>1.717219</v>
      </c>
      <c r="I18" s="318">
        <v>0</v>
      </c>
      <c r="J18" s="318">
        <v>0</v>
      </c>
      <c r="K18" s="318">
        <v>0</v>
      </c>
      <c r="L18" s="318">
        <f>G18</f>
        <v>1.717219</v>
      </c>
      <c r="M18" s="314">
        <v>260.284395</v>
      </c>
      <c r="N18" s="537">
        <v>744.205683</v>
      </c>
      <c r="O18" s="287">
        <f>+(+E18+G18)-(M18+N18)</f>
        <v>360.79347500000017</v>
      </c>
      <c r="P18" s="295">
        <v>360.793475</v>
      </c>
      <c r="Q18" s="98">
        <v>1155</v>
      </c>
      <c r="R18" s="96">
        <v>0</v>
      </c>
      <c r="S18" s="96">
        <v>0</v>
      </c>
      <c r="T18" s="97">
        <v>0</v>
      </c>
      <c r="U18" s="96">
        <v>0</v>
      </c>
      <c r="V18" s="25">
        <v>0</v>
      </c>
      <c r="W18" s="27">
        <v>0</v>
      </c>
      <c r="X18" s="28">
        <v>0</v>
      </c>
      <c r="Y18" s="47" t="s">
        <v>11</v>
      </c>
    </row>
    <row r="19" spans="1:25" s="2" customFormat="1" ht="60" customHeight="1" thickBot="1">
      <c r="A19" s="280"/>
      <c r="B19" s="333"/>
      <c r="C19" s="434"/>
      <c r="D19" s="427"/>
      <c r="E19" s="540"/>
      <c r="F19" s="361"/>
      <c r="G19" s="317"/>
      <c r="H19" s="361"/>
      <c r="I19" s="319"/>
      <c r="J19" s="319"/>
      <c r="K19" s="319"/>
      <c r="L19" s="319"/>
      <c r="M19" s="315"/>
      <c r="N19" s="538"/>
      <c r="O19" s="288"/>
      <c r="P19" s="296"/>
      <c r="Q19" s="246">
        <v>255.614</v>
      </c>
      <c r="R19" s="101">
        <v>0</v>
      </c>
      <c r="S19" s="101">
        <v>0</v>
      </c>
      <c r="T19" s="102">
        <v>0</v>
      </c>
      <c r="U19" s="101">
        <v>4.670395</v>
      </c>
      <c r="V19" s="57">
        <v>0</v>
      </c>
      <c r="W19" s="59">
        <v>0</v>
      </c>
      <c r="X19" s="60">
        <v>0</v>
      </c>
      <c r="Y19" s="48" t="s">
        <v>8</v>
      </c>
    </row>
    <row r="20" spans="1:25" s="2" customFormat="1" ht="60" customHeight="1">
      <c r="A20" s="279">
        <v>7</v>
      </c>
      <c r="B20" s="332" t="s">
        <v>455</v>
      </c>
      <c r="C20" s="433" t="s">
        <v>469</v>
      </c>
      <c r="D20" s="539" t="s">
        <v>470</v>
      </c>
      <c r="E20" s="316">
        <v>24.799093</v>
      </c>
      <c r="F20" s="318">
        <f>(E20)</f>
        <v>24.799093</v>
      </c>
      <c r="G20" s="316">
        <v>0.023598</v>
      </c>
      <c r="H20" s="318">
        <f>G20</f>
        <v>0.023598</v>
      </c>
      <c r="I20" s="318">
        <v>0</v>
      </c>
      <c r="J20" s="318">
        <v>0</v>
      </c>
      <c r="K20" s="318">
        <v>0</v>
      </c>
      <c r="L20" s="318">
        <f>G20</f>
        <v>0.023598</v>
      </c>
      <c r="M20" s="314">
        <v>16.458019</v>
      </c>
      <c r="N20" s="537">
        <v>4.824941</v>
      </c>
      <c r="O20" s="287">
        <f>+(+E20+G20)-(M20+N20)</f>
        <v>3.5397309999999997</v>
      </c>
      <c r="P20" s="295">
        <v>3.539731</v>
      </c>
      <c r="Q20" s="98">
        <v>49</v>
      </c>
      <c r="R20" s="96">
        <v>0</v>
      </c>
      <c r="S20" s="96">
        <v>0</v>
      </c>
      <c r="T20" s="97">
        <v>0</v>
      </c>
      <c r="U20" s="96">
        <v>0</v>
      </c>
      <c r="V20" s="25">
        <v>0</v>
      </c>
      <c r="W20" s="27">
        <v>0</v>
      </c>
      <c r="X20" s="28">
        <v>0</v>
      </c>
      <c r="Y20" s="47" t="s">
        <v>11</v>
      </c>
    </row>
    <row r="21" spans="1:25" s="2" customFormat="1" ht="60" customHeight="1" thickBot="1">
      <c r="A21" s="280"/>
      <c r="B21" s="333"/>
      <c r="C21" s="434"/>
      <c r="D21" s="427"/>
      <c r="E21" s="540"/>
      <c r="F21" s="361"/>
      <c r="G21" s="317"/>
      <c r="H21" s="361"/>
      <c r="I21" s="319"/>
      <c r="J21" s="319"/>
      <c r="K21" s="319"/>
      <c r="L21" s="319"/>
      <c r="M21" s="315"/>
      <c r="N21" s="538"/>
      <c r="O21" s="288"/>
      <c r="P21" s="296"/>
      <c r="Q21" s="100">
        <v>14.299</v>
      </c>
      <c r="R21" s="101">
        <v>0</v>
      </c>
      <c r="S21" s="101">
        <v>0</v>
      </c>
      <c r="T21" s="102">
        <v>0</v>
      </c>
      <c r="U21" s="101">
        <v>2.159019</v>
      </c>
      <c r="V21" s="57">
        <v>0</v>
      </c>
      <c r="W21" s="59">
        <v>0</v>
      </c>
      <c r="X21" s="60">
        <v>0</v>
      </c>
      <c r="Y21" s="48" t="s">
        <v>8</v>
      </c>
    </row>
    <row r="22" spans="1:25" s="2" customFormat="1" ht="60" customHeight="1">
      <c r="A22" s="279">
        <v>8</v>
      </c>
      <c r="B22" s="332" t="s">
        <v>471</v>
      </c>
      <c r="C22" s="433" t="s">
        <v>472</v>
      </c>
      <c r="D22" s="539" t="s">
        <v>473</v>
      </c>
      <c r="E22" s="316">
        <v>17.763235</v>
      </c>
      <c r="F22" s="318">
        <f>(E22)</f>
        <v>17.763235</v>
      </c>
      <c r="G22" s="316">
        <v>0.001245</v>
      </c>
      <c r="H22" s="318">
        <f>G22</f>
        <v>0.001245</v>
      </c>
      <c r="I22" s="318">
        <v>0</v>
      </c>
      <c r="J22" s="318">
        <v>0</v>
      </c>
      <c r="K22" s="318">
        <v>0</v>
      </c>
      <c r="L22" s="318">
        <f>G22</f>
        <v>0.001245</v>
      </c>
      <c r="M22" s="314">
        <v>4.503691</v>
      </c>
      <c r="N22" s="537">
        <v>13.260579</v>
      </c>
      <c r="O22" s="287">
        <f>+(+E22+G22)-(M22+N22)</f>
        <v>0.00021000000000270802</v>
      </c>
      <c r="P22" s="295">
        <v>0.00021</v>
      </c>
      <c r="Q22" s="98">
        <v>18</v>
      </c>
      <c r="R22" s="96">
        <v>0</v>
      </c>
      <c r="S22" s="96">
        <v>0</v>
      </c>
      <c r="T22" s="97">
        <v>0</v>
      </c>
      <c r="U22" s="96">
        <v>0</v>
      </c>
      <c r="V22" s="25">
        <v>0</v>
      </c>
      <c r="W22" s="27">
        <v>0</v>
      </c>
      <c r="X22" s="28">
        <v>0</v>
      </c>
      <c r="Y22" s="47" t="s">
        <v>11</v>
      </c>
    </row>
    <row r="23" spans="1:25" s="2" customFormat="1" ht="60" customHeight="1" thickBot="1">
      <c r="A23" s="280"/>
      <c r="B23" s="333"/>
      <c r="C23" s="434"/>
      <c r="D23" s="427"/>
      <c r="E23" s="540"/>
      <c r="F23" s="361"/>
      <c r="G23" s="317"/>
      <c r="H23" s="361"/>
      <c r="I23" s="319"/>
      <c r="J23" s="319"/>
      <c r="K23" s="319"/>
      <c r="L23" s="361"/>
      <c r="M23" s="315"/>
      <c r="N23" s="538"/>
      <c r="O23" s="288"/>
      <c r="P23" s="296"/>
      <c r="Q23" s="100">
        <v>4.498221</v>
      </c>
      <c r="R23" s="101">
        <v>0</v>
      </c>
      <c r="S23" s="101">
        <v>0</v>
      </c>
      <c r="T23" s="102">
        <v>0</v>
      </c>
      <c r="U23" s="101">
        <v>0.00547</v>
      </c>
      <c r="V23" s="57">
        <v>0</v>
      </c>
      <c r="W23" s="59">
        <v>0</v>
      </c>
      <c r="X23" s="60">
        <v>0</v>
      </c>
      <c r="Y23" s="48" t="s">
        <v>8</v>
      </c>
    </row>
    <row r="24" spans="1:25" s="2" customFormat="1" ht="79.5" customHeight="1">
      <c r="A24" s="279">
        <v>9</v>
      </c>
      <c r="B24" s="332" t="s">
        <v>474</v>
      </c>
      <c r="C24" s="433" t="s">
        <v>475</v>
      </c>
      <c r="D24" s="539" t="s">
        <v>476</v>
      </c>
      <c r="E24" s="316">
        <v>34.353384</v>
      </c>
      <c r="F24" s="318">
        <f>(E24)</f>
        <v>34.353384</v>
      </c>
      <c r="G24" s="316">
        <v>0</v>
      </c>
      <c r="H24" s="318">
        <f>G24</f>
        <v>0</v>
      </c>
      <c r="I24" s="318">
        <v>0</v>
      </c>
      <c r="J24" s="318">
        <v>0</v>
      </c>
      <c r="K24" s="318">
        <v>0</v>
      </c>
      <c r="L24" s="318">
        <v>0</v>
      </c>
      <c r="M24" s="314">
        <v>0</v>
      </c>
      <c r="N24" s="537">
        <v>34.353384</v>
      </c>
      <c r="O24" s="287">
        <f>+(+E24+G24)-(M24+N24)</f>
        <v>0</v>
      </c>
      <c r="P24" s="295">
        <v>0</v>
      </c>
      <c r="Q24" s="98">
        <v>0</v>
      </c>
      <c r="R24" s="96">
        <v>0</v>
      </c>
      <c r="S24" s="96">
        <v>0</v>
      </c>
      <c r="T24" s="97">
        <v>0</v>
      </c>
      <c r="U24" s="96">
        <v>0</v>
      </c>
      <c r="V24" s="25">
        <v>0</v>
      </c>
      <c r="W24" s="27">
        <v>0</v>
      </c>
      <c r="X24" s="28">
        <v>0</v>
      </c>
      <c r="Y24" s="47" t="s">
        <v>11</v>
      </c>
    </row>
    <row r="25" spans="1:25" s="2" customFormat="1" ht="79.5" customHeight="1" thickBot="1">
      <c r="A25" s="280"/>
      <c r="B25" s="333"/>
      <c r="C25" s="434"/>
      <c r="D25" s="427"/>
      <c r="E25" s="540"/>
      <c r="F25" s="361"/>
      <c r="G25" s="317"/>
      <c r="H25" s="361"/>
      <c r="I25" s="319"/>
      <c r="J25" s="319"/>
      <c r="K25" s="319"/>
      <c r="L25" s="319"/>
      <c r="M25" s="315"/>
      <c r="N25" s="538"/>
      <c r="O25" s="288"/>
      <c r="P25" s="296"/>
      <c r="Q25" s="100">
        <v>0</v>
      </c>
      <c r="R25" s="101">
        <v>0</v>
      </c>
      <c r="S25" s="101">
        <v>0</v>
      </c>
      <c r="T25" s="102">
        <v>0</v>
      </c>
      <c r="U25" s="101">
        <v>0</v>
      </c>
      <c r="V25" s="57">
        <v>0</v>
      </c>
      <c r="W25" s="59">
        <v>0</v>
      </c>
      <c r="X25" s="60">
        <v>0</v>
      </c>
      <c r="Y25" s="48" t="s">
        <v>8</v>
      </c>
    </row>
    <row r="26" spans="1:25" s="2" customFormat="1" ht="79.5" customHeight="1">
      <c r="A26" s="279">
        <v>10</v>
      </c>
      <c r="B26" s="332" t="s">
        <v>477</v>
      </c>
      <c r="C26" s="433" t="s">
        <v>478</v>
      </c>
      <c r="D26" s="539" t="s">
        <v>479</v>
      </c>
      <c r="E26" s="316">
        <v>21.081094</v>
      </c>
      <c r="F26" s="318">
        <f>(E26)</f>
        <v>21.081094</v>
      </c>
      <c r="G26" s="316">
        <v>0</v>
      </c>
      <c r="H26" s="318">
        <f>G26</f>
        <v>0</v>
      </c>
      <c r="I26" s="318">
        <v>0</v>
      </c>
      <c r="J26" s="318">
        <v>0</v>
      </c>
      <c r="K26" s="318">
        <v>0</v>
      </c>
      <c r="L26" s="318">
        <v>0</v>
      </c>
      <c r="M26" s="314">
        <v>0</v>
      </c>
      <c r="N26" s="537">
        <v>21.081094</v>
      </c>
      <c r="O26" s="287">
        <f>+(+E26+G26)-(M26+N26)</f>
        <v>0</v>
      </c>
      <c r="P26" s="295">
        <v>0</v>
      </c>
      <c r="Q26" s="98">
        <v>0</v>
      </c>
      <c r="R26" s="96">
        <v>0</v>
      </c>
      <c r="S26" s="96">
        <v>0</v>
      </c>
      <c r="T26" s="97">
        <v>0</v>
      </c>
      <c r="U26" s="96">
        <v>0</v>
      </c>
      <c r="V26" s="25">
        <v>0</v>
      </c>
      <c r="W26" s="27">
        <v>0</v>
      </c>
      <c r="X26" s="28">
        <v>0</v>
      </c>
      <c r="Y26" s="47" t="s">
        <v>11</v>
      </c>
    </row>
    <row r="27" spans="1:25" s="2" customFormat="1" ht="79.5" customHeight="1" thickBot="1">
      <c r="A27" s="280"/>
      <c r="B27" s="333"/>
      <c r="C27" s="434"/>
      <c r="D27" s="427"/>
      <c r="E27" s="540"/>
      <c r="F27" s="361"/>
      <c r="G27" s="317"/>
      <c r="H27" s="361"/>
      <c r="I27" s="319"/>
      <c r="J27" s="319"/>
      <c r="K27" s="319"/>
      <c r="L27" s="319"/>
      <c r="M27" s="315"/>
      <c r="N27" s="538"/>
      <c r="O27" s="288"/>
      <c r="P27" s="296"/>
      <c r="Q27" s="100">
        <v>0</v>
      </c>
      <c r="R27" s="101">
        <v>0</v>
      </c>
      <c r="S27" s="101">
        <v>0</v>
      </c>
      <c r="T27" s="102">
        <v>0</v>
      </c>
      <c r="U27" s="101">
        <v>0</v>
      </c>
      <c r="V27" s="57">
        <v>0</v>
      </c>
      <c r="W27" s="59">
        <v>0</v>
      </c>
      <c r="X27" s="60">
        <v>0</v>
      </c>
      <c r="Y27" s="48" t="s">
        <v>8</v>
      </c>
    </row>
    <row r="28" spans="1:25" s="2" customFormat="1" ht="21.75" customHeight="1" hidden="1">
      <c r="A28" s="279"/>
      <c r="B28" s="429" t="s">
        <v>480</v>
      </c>
      <c r="C28" s="430"/>
      <c r="D28" s="426"/>
      <c r="E28" s="293"/>
      <c r="F28" s="289"/>
      <c r="G28" s="293"/>
      <c r="H28" s="295"/>
      <c r="I28" s="295"/>
      <c r="J28" s="295"/>
      <c r="K28" s="295"/>
      <c r="L28" s="295"/>
      <c r="M28" s="346"/>
      <c r="N28" s="285"/>
      <c r="O28" s="287">
        <f>+(+E28+G28)-(M28+N28)</f>
        <v>0</v>
      </c>
      <c r="P28" s="289"/>
      <c r="Q28" s="25">
        <v>0</v>
      </c>
      <c r="R28" s="26">
        <v>0</v>
      </c>
      <c r="S28" s="26">
        <v>0</v>
      </c>
      <c r="T28" s="27">
        <v>0</v>
      </c>
      <c r="U28" s="26">
        <v>0</v>
      </c>
      <c r="V28" s="25">
        <v>0</v>
      </c>
      <c r="W28" s="27">
        <v>0</v>
      </c>
      <c r="X28" s="28">
        <v>0</v>
      </c>
      <c r="Y28" s="47" t="s">
        <v>11</v>
      </c>
    </row>
    <row r="29" spans="1:25" s="2" customFormat="1" ht="21.75" customHeight="1" hidden="1" thickBot="1">
      <c r="A29" s="280"/>
      <c r="B29" s="431"/>
      <c r="C29" s="432"/>
      <c r="D29" s="427"/>
      <c r="E29" s="294"/>
      <c r="F29" s="290"/>
      <c r="G29" s="294"/>
      <c r="H29" s="296"/>
      <c r="I29" s="355"/>
      <c r="J29" s="355"/>
      <c r="K29" s="355"/>
      <c r="L29" s="355"/>
      <c r="M29" s="347"/>
      <c r="N29" s="286"/>
      <c r="O29" s="288"/>
      <c r="P29" s="290"/>
      <c r="Q29" s="57">
        <v>0</v>
      </c>
      <c r="R29" s="58">
        <v>0</v>
      </c>
      <c r="S29" s="58">
        <v>0</v>
      </c>
      <c r="T29" s="59">
        <v>0</v>
      </c>
      <c r="U29" s="58">
        <v>0</v>
      </c>
      <c r="V29" s="57">
        <v>0</v>
      </c>
      <c r="W29" s="59">
        <v>0</v>
      </c>
      <c r="X29" s="60">
        <v>0</v>
      </c>
      <c r="Y29" s="48" t="s">
        <v>8</v>
      </c>
    </row>
    <row r="30" spans="1:25" s="3" customFormat="1" ht="19.5" customHeight="1">
      <c r="A30" s="279" t="s">
        <v>309</v>
      </c>
      <c r="B30" s="279">
        <v>7</v>
      </c>
      <c r="C30" s="332"/>
      <c r="D30" s="426"/>
      <c r="E30" s="287">
        <f>SUM(E8:E29)</f>
        <v>77123.45751699999</v>
      </c>
      <c r="F30" s="324">
        <f aca="true" t="shared" si="0" ref="F30:P30">SUM(F8:F29)</f>
        <v>77123.45751699999</v>
      </c>
      <c r="G30" s="287">
        <f t="shared" si="0"/>
        <v>3448.699891</v>
      </c>
      <c r="H30" s="326">
        <f t="shared" si="0"/>
        <v>3448.699891</v>
      </c>
      <c r="I30" s="326">
        <f t="shared" si="0"/>
        <v>3120.688</v>
      </c>
      <c r="J30" s="326">
        <f t="shared" si="0"/>
        <v>0</v>
      </c>
      <c r="K30" s="326">
        <f t="shared" si="0"/>
        <v>0</v>
      </c>
      <c r="L30" s="326">
        <f t="shared" si="0"/>
        <v>328.011891</v>
      </c>
      <c r="M30" s="326">
        <f t="shared" si="0"/>
        <v>17977.667005000003</v>
      </c>
      <c r="N30" s="328">
        <f t="shared" si="0"/>
        <v>6519.226641</v>
      </c>
      <c r="O30" s="287">
        <f t="shared" si="0"/>
        <v>56075.263761999995</v>
      </c>
      <c r="P30" s="324">
        <f t="shared" si="0"/>
        <v>56075.263761999995</v>
      </c>
      <c r="Q30" s="29">
        <f>SUMIF($Y$8:$Y$29,$Y$6,Q8:Q29)</f>
        <v>50911</v>
      </c>
      <c r="R30" s="30">
        <f aca="true" t="shared" si="1" ref="R30:X30">SUMIF($Y$8:$Y$29,$Y$6,R8:R29)</f>
        <v>0</v>
      </c>
      <c r="S30" s="30">
        <f t="shared" si="1"/>
        <v>0</v>
      </c>
      <c r="T30" s="31">
        <f t="shared" si="1"/>
        <v>0</v>
      </c>
      <c r="U30" s="30">
        <f t="shared" si="1"/>
        <v>790</v>
      </c>
      <c r="V30" s="29">
        <f t="shared" si="1"/>
        <v>0</v>
      </c>
      <c r="W30" s="31">
        <f t="shared" si="1"/>
        <v>0</v>
      </c>
      <c r="X30" s="32">
        <f t="shared" si="1"/>
        <v>0</v>
      </c>
      <c r="Y30" s="47" t="s">
        <v>11</v>
      </c>
    </row>
    <row r="31" spans="1:25" s="3" customFormat="1" ht="19.5" customHeight="1" thickBot="1">
      <c r="A31" s="280"/>
      <c r="B31" s="280"/>
      <c r="C31" s="333"/>
      <c r="D31" s="427"/>
      <c r="E31" s="288"/>
      <c r="F31" s="325"/>
      <c r="G31" s="288"/>
      <c r="H31" s="327"/>
      <c r="I31" s="327"/>
      <c r="J31" s="327"/>
      <c r="K31" s="327"/>
      <c r="L31" s="327"/>
      <c r="M31" s="327"/>
      <c r="N31" s="329"/>
      <c r="O31" s="288"/>
      <c r="P31" s="325"/>
      <c r="Q31" s="61">
        <f>SUMIF($Y$8:$Y$29,$Y$7,Q8:Q29)</f>
        <v>9613.361468000001</v>
      </c>
      <c r="R31" s="62">
        <f aca="true" t="shared" si="2" ref="R31:X31">SUMIF($Y$8:$Y$29,$Y$6,R8:R29)</f>
        <v>0</v>
      </c>
      <c r="S31" s="62">
        <f t="shared" si="2"/>
        <v>0</v>
      </c>
      <c r="T31" s="63">
        <f t="shared" si="2"/>
        <v>0</v>
      </c>
      <c r="U31" s="62">
        <f>SUMIF($Y$8:$Y$29,$Y$7,U8:U29)</f>
        <v>8364.305537</v>
      </c>
      <c r="V31" s="61">
        <f t="shared" si="2"/>
        <v>0</v>
      </c>
      <c r="W31" s="63">
        <f t="shared" si="2"/>
        <v>0</v>
      </c>
      <c r="X31" s="64">
        <f t="shared" si="2"/>
        <v>0</v>
      </c>
      <c r="Y31" s="48" t="s">
        <v>8</v>
      </c>
    </row>
    <row r="32" ht="14.25" hidden="1" outlineLevel="1" thickBot="1">
      <c r="A32" s="1" t="s">
        <v>38</v>
      </c>
    </row>
    <row r="33" spans="3:15" ht="14.25" hidden="1" outlineLevel="1" thickBot="1">
      <c r="C33" s="1" t="s">
        <v>39</v>
      </c>
      <c r="F33" s="1" t="s">
        <v>310</v>
      </c>
      <c r="O33" s="54"/>
    </row>
    <row r="34" spans="3:6" ht="14.25" hidden="1" outlineLevel="1" thickBot="1">
      <c r="C34" s="1" t="s">
        <v>40</v>
      </c>
      <c r="F34" s="1" t="s">
        <v>311</v>
      </c>
    </row>
    <row r="35" spans="3:6" ht="14.25" hidden="1" outlineLevel="1" thickBot="1">
      <c r="C35" s="1" t="s">
        <v>41</v>
      </c>
      <c r="F35" s="1" t="s">
        <v>312</v>
      </c>
    </row>
    <row r="36" spans="3:6" ht="14.25" hidden="1" outlineLevel="1" thickBot="1">
      <c r="C36" s="1" t="s">
        <v>42</v>
      </c>
      <c r="F36" s="1" t="s">
        <v>313</v>
      </c>
    </row>
    <row r="37" spans="3:6" ht="14.25" hidden="1" outlineLevel="1" thickBot="1">
      <c r="C37" s="1" t="s">
        <v>43</v>
      </c>
      <c r="F37" s="1" t="s">
        <v>314</v>
      </c>
    </row>
    <row r="38" spans="3:6" ht="14.25" hidden="1" outlineLevel="1" thickBot="1">
      <c r="C38" s="1" t="s">
        <v>44</v>
      </c>
      <c r="F38" s="1" t="s">
        <v>315</v>
      </c>
    </row>
    <row r="39" ht="14.25" hidden="1" outlineLevel="1" thickBot="1">
      <c r="C39" s="1" t="s">
        <v>45</v>
      </c>
    </row>
    <row r="40" ht="14.25" hidden="1" outlineLevel="1" thickBot="1">
      <c r="C40" s="1" t="s">
        <v>46</v>
      </c>
    </row>
    <row r="41" ht="14.25" hidden="1" outlineLevel="1" thickBot="1">
      <c r="C41" s="1" t="s">
        <v>47</v>
      </c>
    </row>
    <row r="42" ht="14.25" hidden="1" outlineLevel="1" thickBot="1">
      <c r="C42" s="1" t="s">
        <v>48</v>
      </c>
    </row>
    <row r="43" ht="13.5" collapsed="1">
      <c r="O43" s="53">
        <f>+(+$E$30+$G$30)-($M$30+$N$30)</f>
        <v>56075.26376199998</v>
      </c>
    </row>
    <row r="47" ht="13.5">
      <c r="K47" s="1">
        <v>1000000</v>
      </c>
    </row>
  </sheetData>
  <sheetProtection/>
  <mergeCells count="214">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B14:B15"/>
    <mergeCell ref="C14:C15"/>
    <mergeCell ref="D14:D15"/>
    <mergeCell ref="E14:E15"/>
    <mergeCell ref="F14:F15"/>
    <mergeCell ref="G12:G13"/>
    <mergeCell ref="H12:H13"/>
    <mergeCell ref="I12:I13"/>
    <mergeCell ref="O10:O11"/>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K20:K21"/>
    <mergeCell ref="L20:L21"/>
    <mergeCell ref="A18:A19"/>
    <mergeCell ref="B18:B19"/>
    <mergeCell ref="C18:C19"/>
    <mergeCell ref="D18:D19"/>
    <mergeCell ref="E18:E19"/>
    <mergeCell ref="F18:F19"/>
    <mergeCell ref="G16:G17"/>
    <mergeCell ref="H16:H17"/>
    <mergeCell ref="I16:I17"/>
    <mergeCell ref="G20:G21"/>
    <mergeCell ref="H20:H21"/>
    <mergeCell ref="I20:I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B26:B27"/>
    <mergeCell ref="C26:C27"/>
    <mergeCell ref="D26:D27"/>
    <mergeCell ref="E26:E27"/>
    <mergeCell ref="F26:F27"/>
    <mergeCell ref="G24:G25"/>
    <mergeCell ref="H24:H25"/>
    <mergeCell ref="I24:I25"/>
    <mergeCell ref="M22:M23"/>
    <mergeCell ref="C22:C23"/>
    <mergeCell ref="D22:D23"/>
    <mergeCell ref="E22:E23"/>
    <mergeCell ref="F22:F23"/>
    <mergeCell ref="M26:M27"/>
    <mergeCell ref="N26:N27"/>
    <mergeCell ref="O26:O27"/>
    <mergeCell ref="P26:P27"/>
    <mergeCell ref="A28:A29"/>
    <mergeCell ref="B28:C29"/>
    <mergeCell ref="D28:D29"/>
    <mergeCell ref="E28:E29"/>
    <mergeCell ref="F28:F29"/>
    <mergeCell ref="G28:G29"/>
    <mergeCell ref="G26:G27"/>
    <mergeCell ref="H26:H27"/>
    <mergeCell ref="I26:I27"/>
    <mergeCell ref="J26:J27"/>
    <mergeCell ref="K26:K27"/>
    <mergeCell ref="L26:L27"/>
    <mergeCell ref="N28:N29"/>
    <mergeCell ref="O28:O29"/>
    <mergeCell ref="P28:P29"/>
    <mergeCell ref="J28:J29"/>
    <mergeCell ref="K28:K29"/>
    <mergeCell ref="L28:L29"/>
    <mergeCell ref="M28:M29"/>
    <mergeCell ref="A26:A27"/>
    <mergeCell ref="A30:A31"/>
    <mergeCell ref="B30:B31"/>
    <mergeCell ref="C30:C31"/>
    <mergeCell ref="D30:D31"/>
    <mergeCell ref="E30:E31"/>
    <mergeCell ref="F30:F31"/>
    <mergeCell ref="G30:G31"/>
    <mergeCell ref="H28:H29"/>
    <mergeCell ref="I28:I29"/>
    <mergeCell ref="N30:N31"/>
    <mergeCell ref="O30:O31"/>
    <mergeCell ref="P30:P31"/>
    <mergeCell ref="H30:H31"/>
    <mergeCell ref="I30:I31"/>
    <mergeCell ref="J30:J31"/>
    <mergeCell ref="K30:K31"/>
    <mergeCell ref="L30:L31"/>
    <mergeCell ref="M30:M31"/>
  </mergeCells>
  <printOptions/>
  <pageMargins left="0.5118110236220472" right="0.31496062992125984" top="0.5511811023622047" bottom="0.5511811023622047" header="0.31496062992125984" footer="0.31496062992125984"/>
  <pageSetup fitToHeight="3" fitToWidth="1" horizontalDpi="600" verticalDpi="600" orientation="landscape" paperSize="9" scale="59" r:id="rId3"/>
  <headerFooter>
    <oddHeader>&amp;L【機密性2情報】</oddHeader>
  </headerFooter>
  <rowBreaks count="1" manualBreakCount="1">
    <brk id="17" max="23" man="1"/>
  </rowBreaks>
  <legacyDrawing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Y31"/>
  <sheetViews>
    <sheetView view="pageBreakPreview" zoomScale="85" zoomScaleSheetLayoutView="85" zoomScalePageLayoutView="0" workbookViewId="0" topLeftCell="A1">
      <selection activeCell="A2" sqref="A2:A7"/>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7" width="9.00390625" style="1" customWidth="1"/>
    <col min="18" max="24" width="8.00390625" style="1" customWidth="1"/>
    <col min="25" max="25" width="9.00390625" style="43" customWidth="1"/>
    <col min="26" max="16384" width="9.00390625" style="1" customWidth="1"/>
  </cols>
  <sheetData>
    <row r="1" spans="1:2" ht="20.25" customHeight="1" thickBot="1">
      <c r="A1" s="229" t="s">
        <v>535</v>
      </c>
      <c r="B1" s="229"/>
    </row>
    <row r="2" spans="1:25" s="2" customFormat="1" ht="12.75" customHeight="1">
      <c r="A2" s="265" t="s">
        <v>4</v>
      </c>
      <c r="B2" s="265" t="s">
        <v>297</v>
      </c>
      <c r="C2" s="265" t="s">
        <v>298</v>
      </c>
      <c r="D2" s="265" t="s">
        <v>52</v>
      </c>
      <c r="E2" s="274" t="s">
        <v>152</v>
      </c>
      <c r="F2" s="375"/>
      <c r="G2" s="274" t="s">
        <v>153</v>
      </c>
      <c r="H2" s="381"/>
      <c r="I2" s="381"/>
      <c r="J2" s="381"/>
      <c r="K2" s="381"/>
      <c r="L2" s="381"/>
      <c r="M2" s="381"/>
      <c r="N2" s="384" t="s">
        <v>154</v>
      </c>
      <c r="O2" s="274" t="s">
        <v>155</v>
      </c>
      <c r="P2" s="375"/>
      <c r="Q2" s="274" t="s">
        <v>156</v>
      </c>
      <c r="R2" s="402"/>
      <c r="S2" s="402"/>
      <c r="T2" s="402"/>
      <c r="U2" s="402"/>
      <c r="V2" s="274" t="s">
        <v>157</v>
      </c>
      <c r="W2" s="402"/>
      <c r="X2" s="403"/>
      <c r="Y2" s="44"/>
    </row>
    <row r="3" spans="1:25" s="2" customFormat="1" ht="12" customHeight="1">
      <c r="A3" s="266"/>
      <c r="B3" s="439"/>
      <c r="C3" s="266"/>
      <c r="D3" s="266"/>
      <c r="E3" s="376"/>
      <c r="F3" s="377"/>
      <c r="G3" s="382"/>
      <c r="H3" s="383"/>
      <c r="I3" s="383"/>
      <c r="J3" s="383"/>
      <c r="K3" s="383"/>
      <c r="L3" s="383"/>
      <c r="M3" s="383"/>
      <c r="N3" s="385"/>
      <c r="O3" s="376"/>
      <c r="P3" s="377"/>
      <c r="Q3" s="18" t="s">
        <v>10</v>
      </c>
      <c r="R3" s="404" t="s">
        <v>3</v>
      </c>
      <c r="S3" s="404" t="s">
        <v>9</v>
      </c>
      <c r="T3" s="407" t="s">
        <v>2</v>
      </c>
      <c r="U3" s="410" t="s">
        <v>12</v>
      </c>
      <c r="V3" s="413" t="s">
        <v>3</v>
      </c>
      <c r="W3" s="407" t="s">
        <v>9</v>
      </c>
      <c r="X3" s="416" t="s">
        <v>2</v>
      </c>
      <c r="Y3" s="44"/>
    </row>
    <row r="4" spans="1:25" s="2" customFormat="1" ht="13.5" customHeight="1">
      <c r="A4" s="266"/>
      <c r="B4" s="439"/>
      <c r="C4" s="266"/>
      <c r="D4" s="266"/>
      <c r="E4" s="24"/>
      <c r="F4" s="23"/>
      <c r="G4" s="8" t="s">
        <v>6</v>
      </c>
      <c r="H4" s="9"/>
      <c r="I4" s="9"/>
      <c r="J4" s="9"/>
      <c r="K4" s="9"/>
      <c r="L4" s="9"/>
      <c r="M4" s="389" t="s">
        <v>7</v>
      </c>
      <c r="N4" s="385"/>
      <c r="O4" s="24"/>
      <c r="P4" s="23"/>
      <c r="Q4" s="419" t="s">
        <v>317</v>
      </c>
      <c r="R4" s="405"/>
      <c r="S4" s="405"/>
      <c r="T4" s="408"/>
      <c r="U4" s="411"/>
      <c r="V4" s="414"/>
      <c r="W4" s="408"/>
      <c r="X4" s="417"/>
      <c r="Y4" s="44"/>
    </row>
    <row r="5" spans="1:25" s="2" customFormat="1" ht="12" customHeight="1">
      <c r="A5" s="266"/>
      <c r="B5" s="439"/>
      <c r="C5" s="266"/>
      <c r="D5" s="266"/>
      <c r="E5" s="24"/>
      <c r="F5" s="378" t="s">
        <v>5</v>
      </c>
      <c r="G5" s="24"/>
      <c r="H5" s="6" t="s">
        <v>318</v>
      </c>
      <c r="I5" s="51"/>
      <c r="J5" s="51"/>
      <c r="K5" s="51"/>
      <c r="L5" s="52"/>
      <c r="M5" s="390"/>
      <c r="N5" s="385"/>
      <c r="O5" s="24"/>
      <c r="P5" s="378" t="s">
        <v>5</v>
      </c>
      <c r="Q5" s="420"/>
      <c r="R5" s="406"/>
      <c r="S5" s="406"/>
      <c r="T5" s="409"/>
      <c r="U5" s="412"/>
      <c r="V5" s="415"/>
      <c r="W5" s="409"/>
      <c r="X5" s="418"/>
      <c r="Y5" s="44"/>
    </row>
    <row r="6" spans="1:25" s="2" customFormat="1" ht="12" customHeight="1">
      <c r="A6" s="266"/>
      <c r="B6" s="439"/>
      <c r="C6" s="266"/>
      <c r="D6" s="266"/>
      <c r="E6" s="24"/>
      <c r="F6" s="379"/>
      <c r="G6" s="24"/>
      <c r="H6" s="22" t="s">
        <v>319</v>
      </c>
      <c r="I6" s="441" t="s">
        <v>49</v>
      </c>
      <c r="J6" s="442"/>
      <c r="K6" s="443"/>
      <c r="L6" s="387" t="s">
        <v>33</v>
      </c>
      <c r="M6" s="390"/>
      <c r="N6" s="385"/>
      <c r="O6" s="24"/>
      <c r="P6" s="379"/>
      <c r="Q6" s="13" t="s">
        <v>11</v>
      </c>
      <c r="R6" s="14" t="s">
        <v>11</v>
      </c>
      <c r="S6" s="14" t="s">
        <v>11</v>
      </c>
      <c r="T6" s="15" t="s">
        <v>11</v>
      </c>
      <c r="U6" s="16" t="s">
        <v>11</v>
      </c>
      <c r="V6" s="20" t="s">
        <v>11</v>
      </c>
      <c r="W6" s="15" t="s">
        <v>11</v>
      </c>
      <c r="X6" s="16" t="s">
        <v>11</v>
      </c>
      <c r="Y6" s="45" t="s">
        <v>11</v>
      </c>
    </row>
    <row r="7" spans="1:25" s="2" customFormat="1" ht="12.75" customHeight="1" thickBot="1">
      <c r="A7" s="267"/>
      <c r="B7" s="440"/>
      <c r="C7" s="267"/>
      <c r="D7" s="267"/>
      <c r="E7" s="5"/>
      <c r="F7" s="380"/>
      <c r="G7" s="5"/>
      <c r="H7" s="7"/>
      <c r="I7" s="228" t="s">
        <v>31</v>
      </c>
      <c r="J7" s="228" t="s">
        <v>32</v>
      </c>
      <c r="K7" s="228" t="s">
        <v>37</v>
      </c>
      <c r="L7" s="388"/>
      <c r="M7" s="391"/>
      <c r="N7" s="386"/>
      <c r="O7" s="5"/>
      <c r="P7" s="380"/>
      <c r="Q7" s="10" t="s">
        <v>8</v>
      </c>
      <c r="R7" s="11" t="s">
        <v>8</v>
      </c>
      <c r="S7" s="11" t="s">
        <v>8</v>
      </c>
      <c r="T7" s="12" t="s">
        <v>8</v>
      </c>
      <c r="U7" s="17" t="s">
        <v>8</v>
      </c>
      <c r="V7" s="19" t="s">
        <v>8</v>
      </c>
      <c r="W7" s="12" t="s">
        <v>8</v>
      </c>
      <c r="X7" s="21" t="s">
        <v>8</v>
      </c>
      <c r="Y7" s="46" t="s">
        <v>8</v>
      </c>
    </row>
    <row r="8" spans="1:25" s="2" customFormat="1" ht="18" customHeight="1">
      <c r="A8" s="279">
        <v>1</v>
      </c>
      <c r="B8" s="332" t="s">
        <v>302</v>
      </c>
      <c r="C8" s="433" t="s">
        <v>86</v>
      </c>
      <c r="D8" s="539" t="s">
        <v>482</v>
      </c>
      <c r="E8" s="343">
        <v>15951.356603</v>
      </c>
      <c r="F8" s="306">
        <v>15951.356603</v>
      </c>
      <c r="G8" s="343">
        <v>5.384148</v>
      </c>
      <c r="H8" s="283">
        <f>SUM(I8:L9)</f>
        <v>5.384148</v>
      </c>
      <c r="I8" s="283">
        <v>0</v>
      </c>
      <c r="J8" s="283">
        <v>0</v>
      </c>
      <c r="K8" s="283">
        <v>0</v>
      </c>
      <c r="L8" s="283">
        <v>5.384148</v>
      </c>
      <c r="M8" s="283">
        <v>6696.425032</v>
      </c>
      <c r="N8" s="373">
        <v>0</v>
      </c>
      <c r="O8" s="287">
        <f>+(+E8+G8)-(M8+N8)</f>
        <v>9260.315718999998</v>
      </c>
      <c r="P8" s="306">
        <v>9260.315719</v>
      </c>
      <c r="Q8" s="80">
        <v>25</v>
      </c>
      <c r="R8" s="81">
        <v>0</v>
      </c>
      <c r="S8" s="26">
        <v>0</v>
      </c>
      <c r="T8" s="27">
        <v>0</v>
      </c>
      <c r="U8" s="26">
        <v>0</v>
      </c>
      <c r="V8" s="25">
        <v>0</v>
      </c>
      <c r="W8" s="27">
        <v>0</v>
      </c>
      <c r="X8" s="28">
        <v>0</v>
      </c>
      <c r="Y8" s="47" t="s">
        <v>11</v>
      </c>
    </row>
    <row r="9" spans="1:25" s="2" customFormat="1" ht="18" customHeight="1" thickBot="1">
      <c r="A9" s="280"/>
      <c r="B9" s="333"/>
      <c r="C9" s="434"/>
      <c r="D9" s="541"/>
      <c r="E9" s="344"/>
      <c r="F9" s="307"/>
      <c r="G9" s="344"/>
      <c r="H9" s="284"/>
      <c r="I9" s="284"/>
      <c r="J9" s="284"/>
      <c r="K9" s="284"/>
      <c r="L9" s="284"/>
      <c r="M9" s="284"/>
      <c r="N9" s="374"/>
      <c r="O9" s="288"/>
      <c r="P9" s="307"/>
      <c r="Q9" s="85">
        <v>6696.425032</v>
      </c>
      <c r="R9" s="86">
        <v>0</v>
      </c>
      <c r="S9" s="58">
        <v>0</v>
      </c>
      <c r="T9" s="59">
        <v>0</v>
      </c>
      <c r="U9" s="58">
        <v>0</v>
      </c>
      <c r="V9" s="57">
        <v>0</v>
      </c>
      <c r="W9" s="59">
        <v>0</v>
      </c>
      <c r="X9" s="60">
        <v>0</v>
      </c>
      <c r="Y9" s="48" t="s">
        <v>8</v>
      </c>
    </row>
    <row r="10" spans="1:25" s="2" customFormat="1" ht="18" customHeight="1">
      <c r="A10" s="279">
        <v>2</v>
      </c>
      <c r="B10" s="332" t="s">
        <v>483</v>
      </c>
      <c r="C10" s="433" t="s">
        <v>86</v>
      </c>
      <c r="D10" s="539" t="s">
        <v>481</v>
      </c>
      <c r="E10" s="343">
        <v>26894.804678</v>
      </c>
      <c r="F10" s="306">
        <f>E10</f>
        <v>26894.804678</v>
      </c>
      <c r="G10" s="343">
        <f>H10</f>
        <v>24.686125</v>
      </c>
      <c r="H10" s="283">
        <f>SUM(I10:L11)</f>
        <v>24.686125</v>
      </c>
      <c r="I10" s="283">
        <v>0</v>
      </c>
      <c r="J10" s="283">
        <v>0</v>
      </c>
      <c r="K10" s="283">
        <v>0</v>
      </c>
      <c r="L10" s="283">
        <v>24.686125</v>
      </c>
      <c r="M10" s="283">
        <f>Q11</f>
        <v>14890.062859</v>
      </c>
      <c r="N10" s="373">
        <v>0</v>
      </c>
      <c r="O10" s="287">
        <f>+(+E10+G10)-(M10+N10)</f>
        <v>12029.427944000001</v>
      </c>
      <c r="P10" s="306">
        <f>O10</f>
        <v>12029.427944000001</v>
      </c>
      <c r="Q10" s="80">
        <v>21</v>
      </c>
      <c r="R10" s="81">
        <v>0</v>
      </c>
      <c r="S10" s="26">
        <v>0</v>
      </c>
      <c r="T10" s="27">
        <v>0</v>
      </c>
      <c r="U10" s="26">
        <v>0</v>
      </c>
      <c r="V10" s="25">
        <v>0</v>
      </c>
      <c r="W10" s="27">
        <v>0</v>
      </c>
      <c r="X10" s="28">
        <v>0</v>
      </c>
      <c r="Y10" s="47" t="s">
        <v>11</v>
      </c>
    </row>
    <row r="11" spans="1:25" s="2" customFormat="1" ht="18" customHeight="1" thickBot="1">
      <c r="A11" s="280"/>
      <c r="B11" s="333"/>
      <c r="C11" s="434"/>
      <c r="D11" s="541"/>
      <c r="E11" s="344"/>
      <c r="F11" s="307"/>
      <c r="G11" s="344"/>
      <c r="H11" s="284"/>
      <c r="I11" s="284"/>
      <c r="J11" s="284"/>
      <c r="K11" s="284"/>
      <c r="L11" s="284"/>
      <c r="M11" s="284"/>
      <c r="N11" s="374"/>
      <c r="O11" s="288"/>
      <c r="P11" s="307"/>
      <c r="Q11" s="85">
        <v>14890.062859</v>
      </c>
      <c r="R11" s="86">
        <v>0</v>
      </c>
      <c r="S11" s="58">
        <v>0</v>
      </c>
      <c r="T11" s="59">
        <v>0</v>
      </c>
      <c r="U11" s="58">
        <v>0</v>
      </c>
      <c r="V11" s="57">
        <v>0</v>
      </c>
      <c r="W11" s="59">
        <v>0</v>
      </c>
      <c r="X11" s="60">
        <v>0</v>
      </c>
      <c r="Y11" s="48" t="s">
        <v>8</v>
      </c>
    </row>
    <row r="12" spans="1:25" s="2" customFormat="1" ht="18" customHeight="1">
      <c r="A12" s="279">
        <v>3</v>
      </c>
      <c r="B12" s="332" t="s">
        <v>484</v>
      </c>
      <c r="C12" s="433" t="s">
        <v>86</v>
      </c>
      <c r="D12" s="539" t="s">
        <v>481</v>
      </c>
      <c r="E12" s="343">
        <v>20024.360538</v>
      </c>
      <c r="F12" s="306">
        <v>20024.360538</v>
      </c>
      <c r="G12" s="343">
        <v>1.753481</v>
      </c>
      <c r="H12" s="283">
        <f>SUM(I12:L13)</f>
        <v>1.753481</v>
      </c>
      <c r="I12" s="283">
        <v>0</v>
      </c>
      <c r="J12" s="283">
        <v>0</v>
      </c>
      <c r="K12" s="283">
        <v>0</v>
      </c>
      <c r="L12" s="283">
        <v>1.753481</v>
      </c>
      <c r="M12" s="283">
        <v>7378.461056</v>
      </c>
      <c r="N12" s="373">
        <v>0</v>
      </c>
      <c r="O12" s="287">
        <f>+(+E12+G12)-(M12+N12)</f>
        <v>12647.652963</v>
      </c>
      <c r="P12" s="306">
        <v>12647.652903</v>
      </c>
      <c r="Q12" s="80">
        <v>32</v>
      </c>
      <c r="R12" s="81">
        <v>0</v>
      </c>
      <c r="S12" s="26">
        <v>0</v>
      </c>
      <c r="T12" s="27">
        <v>0</v>
      </c>
      <c r="U12" s="26">
        <v>0</v>
      </c>
      <c r="V12" s="25">
        <v>0</v>
      </c>
      <c r="W12" s="27">
        <v>0</v>
      </c>
      <c r="X12" s="28">
        <v>0</v>
      </c>
      <c r="Y12" s="47" t="s">
        <v>11</v>
      </c>
    </row>
    <row r="13" spans="1:25" s="2" customFormat="1" ht="18" customHeight="1" thickBot="1">
      <c r="A13" s="280"/>
      <c r="B13" s="333"/>
      <c r="C13" s="434"/>
      <c r="D13" s="541"/>
      <c r="E13" s="344"/>
      <c r="F13" s="307"/>
      <c r="G13" s="344"/>
      <c r="H13" s="284"/>
      <c r="I13" s="284"/>
      <c r="J13" s="284"/>
      <c r="K13" s="284"/>
      <c r="L13" s="284"/>
      <c r="M13" s="284"/>
      <c r="N13" s="374"/>
      <c r="O13" s="288"/>
      <c r="P13" s="307"/>
      <c r="Q13" s="85">
        <v>7378.461056</v>
      </c>
      <c r="R13" s="86">
        <v>0</v>
      </c>
      <c r="S13" s="58">
        <v>0</v>
      </c>
      <c r="T13" s="59">
        <v>0</v>
      </c>
      <c r="U13" s="58">
        <v>0</v>
      </c>
      <c r="V13" s="57">
        <v>0</v>
      </c>
      <c r="W13" s="59">
        <v>0</v>
      </c>
      <c r="X13" s="60">
        <v>0</v>
      </c>
      <c r="Y13" s="48" t="s">
        <v>8</v>
      </c>
    </row>
    <row r="14" spans="1:25" s="2" customFormat="1" ht="18" customHeight="1">
      <c r="A14" s="279">
        <v>4</v>
      </c>
      <c r="B14" s="332" t="s">
        <v>485</v>
      </c>
      <c r="C14" s="433" t="s">
        <v>86</v>
      </c>
      <c r="D14" s="539" t="s">
        <v>481</v>
      </c>
      <c r="E14" s="343">
        <v>184.125687</v>
      </c>
      <c r="F14" s="306">
        <v>184.125687</v>
      </c>
      <c r="G14" s="343">
        <v>0.304827</v>
      </c>
      <c r="H14" s="283">
        <f>SUM(I14:L15)</f>
        <v>0.304827</v>
      </c>
      <c r="I14" s="283">
        <v>0</v>
      </c>
      <c r="J14" s="283">
        <v>0</v>
      </c>
      <c r="K14" s="283">
        <v>0</v>
      </c>
      <c r="L14" s="283">
        <v>0.304827</v>
      </c>
      <c r="M14" s="283">
        <v>0</v>
      </c>
      <c r="N14" s="373">
        <v>0.099764</v>
      </c>
      <c r="O14" s="287">
        <f>+(+E14+G14)-(M14+N14)</f>
        <v>184.33075</v>
      </c>
      <c r="P14" s="306">
        <v>184.33075</v>
      </c>
      <c r="Q14" s="80">
        <v>0</v>
      </c>
      <c r="R14" s="81">
        <v>0</v>
      </c>
      <c r="S14" s="26">
        <v>0</v>
      </c>
      <c r="T14" s="27">
        <v>0</v>
      </c>
      <c r="U14" s="26">
        <v>0</v>
      </c>
      <c r="V14" s="25">
        <v>0</v>
      </c>
      <c r="W14" s="27">
        <v>0</v>
      </c>
      <c r="X14" s="28">
        <v>0</v>
      </c>
      <c r="Y14" s="47" t="s">
        <v>11</v>
      </c>
    </row>
    <row r="15" spans="1:25" s="2" customFormat="1" ht="18" customHeight="1" thickBot="1">
      <c r="A15" s="280"/>
      <c r="B15" s="333"/>
      <c r="C15" s="434"/>
      <c r="D15" s="541"/>
      <c r="E15" s="344"/>
      <c r="F15" s="307"/>
      <c r="G15" s="344"/>
      <c r="H15" s="284"/>
      <c r="I15" s="284"/>
      <c r="J15" s="284"/>
      <c r="K15" s="284"/>
      <c r="L15" s="284"/>
      <c r="M15" s="284"/>
      <c r="N15" s="374"/>
      <c r="O15" s="288"/>
      <c r="P15" s="307"/>
      <c r="Q15" s="85">
        <v>0</v>
      </c>
      <c r="R15" s="86">
        <v>0</v>
      </c>
      <c r="S15" s="58">
        <v>0</v>
      </c>
      <c r="T15" s="59">
        <v>0</v>
      </c>
      <c r="U15" s="58">
        <v>0</v>
      </c>
      <c r="V15" s="57">
        <v>0</v>
      </c>
      <c r="W15" s="59">
        <v>0</v>
      </c>
      <c r="X15" s="60">
        <v>0</v>
      </c>
      <c r="Y15" s="48" t="s">
        <v>8</v>
      </c>
    </row>
    <row r="16" spans="1:25" s="2" customFormat="1" ht="21.75" customHeight="1" hidden="1">
      <c r="A16" s="279"/>
      <c r="B16" s="429" t="s">
        <v>486</v>
      </c>
      <c r="C16" s="430"/>
      <c r="D16" s="426"/>
      <c r="E16" s="343"/>
      <c r="F16" s="306"/>
      <c r="G16" s="343"/>
      <c r="H16" s="283"/>
      <c r="I16" s="283"/>
      <c r="J16" s="283"/>
      <c r="K16" s="283"/>
      <c r="L16" s="283"/>
      <c r="M16" s="346"/>
      <c r="N16" s="373"/>
      <c r="O16" s="287">
        <f>+(+E16+G16)-(M16+N16)</f>
        <v>0</v>
      </c>
      <c r="P16" s="306"/>
      <c r="Q16" s="80">
        <v>0</v>
      </c>
      <c r="R16" s="81">
        <v>0</v>
      </c>
      <c r="S16" s="26">
        <v>0</v>
      </c>
      <c r="T16" s="27">
        <v>0</v>
      </c>
      <c r="U16" s="26">
        <v>0</v>
      </c>
      <c r="V16" s="25">
        <v>0</v>
      </c>
      <c r="W16" s="27">
        <v>0</v>
      </c>
      <c r="X16" s="28">
        <v>0</v>
      </c>
      <c r="Y16" s="47" t="s">
        <v>11</v>
      </c>
    </row>
    <row r="17" spans="1:25" s="2" customFormat="1" ht="21.75" customHeight="1" hidden="1" thickBot="1">
      <c r="A17" s="280"/>
      <c r="B17" s="431"/>
      <c r="C17" s="432"/>
      <c r="D17" s="427"/>
      <c r="E17" s="344"/>
      <c r="F17" s="307"/>
      <c r="G17" s="344"/>
      <c r="H17" s="284"/>
      <c r="I17" s="345"/>
      <c r="J17" s="345"/>
      <c r="K17" s="345"/>
      <c r="L17" s="345"/>
      <c r="M17" s="347"/>
      <c r="N17" s="374"/>
      <c r="O17" s="288"/>
      <c r="P17" s="307"/>
      <c r="Q17" s="85">
        <v>0</v>
      </c>
      <c r="R17" s="86">
        <v>0</v>
      </c>
      <c r="S17" s="58">
        <v>0</v>
      </c>
      <c r="T17" s="59">
        <v>0</v>
      </c>
      <c r="U17" s="58">
        <v>0</v>
      </c>
      <c r="V17" s="57">
        <v>0</v>
      </c>
      <c r="W17" s="59">
        <v>0</v>
      </c>
      <c r="X17" s="60">
        <v>0</v>
      </c>
      <c r="Y17" s="48" t="s">
        <v>8</v>
      </c>
    </row>
    <row r="18" spans="1:25" s="3" customFormat="1" ht="19.5" customHeight="1">
      <c r="A18" s="279" t="s">
        <v>309</v>
      </c>
      <c r="B18" s="279">
        <v>4</v>
      </c>
      <c r="C18" s="332"/>
      <c r="D18" s="426"/>
      <c r="E18" s="287">
        <f aca="true" t="shared" si="0" ref="E18:P18">SUM(E8:E15)</f>
        <v>63054.647506</v>
      </c>
      <c r="F18" s="324">
        <f t="shared" si="0"/>
        <v>63054.647506</v>
      </c>
      <c r="G18" s="287">
        <f t="shared" si="0"/>
        <v>32.128581000000004</v>
      </c>
      <c r="H18" s="326">
        <f t="shared" si="0"/>
        <v>32.128581000000004</v>
      </c>
      <c r="I18" s="326">
        <f t="shared" si="0"/>
        <v>0</v>
      </c>
      <c r="J18" s="326">
        <f t="shared" si="0"/>
        <v>0</v>
      </c>
      <c r="K18" s="326">
        <f t="shared" si="0"/>
        <v>0</v>
      </c>
      <c r="L18" s="326">
        <f t="shared" si="0"/>
        <v>32.128581000000004</v>
      </c>
      <c r="M18" s="326">
        <f t="shared" si="0"/>
        <v>28964.948947</v>
      </c>
      <c r="N18" s="328">
        <f t="shared" si="0"/>
        <v>0.099764</v>
      </c>
      <c r="O18" s="287">
        <f t="shared" si="0"/>
        <v>34121.727376</v>
      </c>
      <c r="P18" s="324">
        <f t="shared" si="0"/>
        <v>34121.727316000004</v>
      </c>
      <c r="Q18" s="29">
        <f aca="true" t="shared" si="1" ref="Q18:X18">SUMIF($Y$8:$Y$15,$Y$6,Q8:Q15)</f>
        <v>78</v>
      </c>
      <c r="R18" s="30">
        <f t="shared" si="1"/>
        <v>0</v>
      </c>
      <c r="S18" s="30">
        <f t="shared" si="1"/>
        <v>0</v>
      </c>
      <c r="T18" s="31">
        <f t="shared" si="1"/>
        <v>0</v>
      </c>
      <c r="U18" s="30">
        <f t="shared" si="1"/>
        <v>0</v>
      </c>
      <c r="V18" s="29">
        <f t="shared" si="1"/>
        <v>0</v>
      </c>
      <c r="W18" s="31">
        <f t="shared" si="1"/>
        <v>0</v>
      </c>
      <c r="X18" s="32">
        <f t="shared" si="1"/>
        <v>0</v>
      </c>
      <c r="Y18" s="47" t="s">
        <v>11</v>
      </c>
    </row>
    <row r="19" spans="1:25" s="3" customFormat="1" ht="19.5" customHeight="1" thickBot="1">
      <c r="A19" s="280"/>
      <c r="B19" s="280"/>
      <c r="C19" s="333"/>
      <c r="D19" s="427"/>
      <c r="E19" s="288"/>
      <c r="F19" s="325"/>
      <c r="G19" s="288"/>
      <c r="H19" s="327"/>
      <c r="I19" s="327"/>
      <c r="J19" s="327"/>
      <c r="K19" s="327"/>
      <c r="L19" s="327"/>
      <c r="M19" s="327"/>
      <c r="N19" s="329"/>
      <c r="O19" s="288"/>
      <c r="P19" s="325"/>
      <c r="Q19" s="61">
        <f>SUMIF($Y$8:$Y$15,$Y$7,Q8:Q15)</f>
        <v>28964.948947</v>
      </c>
      <c r="R19" s="62">
        <f aca="true" t="shared" si="2" ref="R19:X19">SUMIF($Y$8:$Y$15,$Y$6,R8:R15)</f>
        <v>0</v>
      </c>
      <c r="S19" s="62">
        <f t="shared" si="2"/>
        <v>0</v>
      </c>
      <c r="T19" s="63">
        <f t="shared" si="2"/>
        <v>0</v>
      </c>
      <c r="U19" s="62">
        <f t="shared" si="2"/>
        <v>0</v>
      </c>
      <c r="V19" s="61">
        <f t="shared" si="2"/>
        <v>0</v>
      </c>
      <c r="W19" s="63">
        <f t="shared" si="2"/>
        <v>0</v>
      </c>
      <c r="X19" s="64">
        <f t="shared" si="2"/>
        <v>0</v>
      </c>
      <c r="Y19" s="48" t="s">
        <v>8</v>
      </c>
    </row>
    <row r="20" ht="13.5" outlineLevel="1">
      <c r="A20" s="1" t="s">
        <v>38</v>
      </c>
    </row>
    <row r="21" spans="3:15" ht="13.5" outlineLevel="1">
      <c r="C21" s="1" t="s">
        <v>39</v>
      </c>
      <c r="F21" s="1" t="s">
        <v>310</v>
      </c>
      <c r="O21" s="54"/>
    </row>
    <row r="22" spans="3:6" ht="13.5" outlineLevel="1">
      <c r="C22" s="1" t="s">
        <v>40</v>
      </c>
      <c r="F22" s="1" t="s">
        <v>311</v>
      </c>
    </row>
    <row r="23" spans="3:6" ht="13.5" outlineLevel="1">
      <c r="C23" s="1" t="s">
        <v>41</v>
      </c>
      <c r="F23" s="1" t="s">
        <v>312</v>
      </c>
    </row>
    <row r="24" spans="3:6" ht="13.5" outlineLevel="1">
      <c r="C24" s="1" t="s">
        <v>42</v>
      </c>
      <c r="F24" s="1" t="s">
        <v>313</v>
      </c>
    </row>
    <row r="25" spans="3:6" ht="13.5" outlineLevel="1">
      <c r="C25" s="1" t="s">
        <v>43</v>
      </c>
      <c r="F25" s="1" t="s">
        <v>314</v>
      </c>
    </row>
    <row r="26" spans="3:6" ht="13.5" outlineLevel="1">
      <c r="C26" s="1" t="s">
        <v>44</v>
      </c>
      <c r="F26" s="1" t="s">
        <v>315</v>
      </c>
    </row>
    <row r="27" ht="13.5" outlineLevel="1">
      <c r="C27" s="1" t="s">
        <v>45</v>
      </c>
    </row>
    <row r="28" ht="13.5" outlineLevel="1">
      <c r="C28" s="1" t="s">
        <v>46</v>
      </c>
    </row>
    <row r="29" ht="13.5" outlineLevel="1">
      <c r="C29" s="1" t="s">
        <v>47</v>
      </c>
    </row>
    <row r="30" ht="14.25" outlineLevel="1" thickBot="1">
      <c r="C30" s="1" t="s">
        <v>48</v>
      </c>
    </row>
    <row r="31" ht="13.5">
      <c r="O31" s="53">
        <f>+(+$E$18+$G$18)-($M$18+$N$18)</f>
        <v>34121.727375999995</v>
      </c>
    </row>
  </sheetData>
  <sheetProtection/>
  <mergeCells count="118">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B14:B15"/>
    <mergeCell ref="C14:C15"/>
    <mergeCell ref="D14:D15"/>
    <mergeCell ref="E14:E15"/>
    <mergeCell ref="F14:F15"/>
    <mergeCell ref="G12:G13"/>
    <mergeCell ref="H12:H13"/>
    <mergeCell ref="I12:I13"/>
    <mergeCell ref="O10:O11"/>
    <mergeCell ref="M14:M15"/>
    <mergeCell ref="N14:N15"/>
    <mergeCell ref="O14:O15"/>
    <mergeCell ref="P14:P15"/>
    <mergeCell ref="A16:A17"/>
    <mergeCell ref="B16:C17"/>
    <mergeCell ref="D16:D17"/>
    <mergeCell ref="E16:E17"/>
    <mergeCell ref="F16:F17"/>
    <mergeCell ref="G16:G17"/>
    <mergeCell ref="G14:G15"/>
    <mergeCell ref="H14:H15"/>
    <mergeCell ref="I14:I15"/>
    <mergeCell ref="J14:J15"/>
    <mergeCell ref="K14:K15"/>
    <mergeCell ref="L14:L15"/>
    <mergeCell ref="N16:N17"/>
    <mergeCell ref="O16:O17"/>
    <mergeCell ref="P16:P17"/>
    <mergeCell ref="J16:J17"/>
    <mergeCell ref="K16:K17"/>
    <mergeCell ref="L16:L17"/>
    <mergeCell ref="M16:M17"/>
    <mergeCell ref="A14:A15"/>
    <mergeCell ref="A18:A19"/>
    <mergeCell ref="B18:B19"/>
    <mergeCell ref="C18:C19"/>
    <mergeCell ref="D18:D19"/>
    <mergeCell ref="E18:E19"/>
    <mergeCell ref="F18:F19"/>
    <mergeCell ref="G18:G19"/>
    <mergeCell ref="H16:H17"/>
    <mergeCell ref="I16:I17"/>
    <mergeCell ref="N18:N19"/>
    <mergeCell ref="O18:O19"/>
    <mergeCell ref="P18:P19"/>
    <mergeCell ref="H18:H19"/>
    <mergeCell ref="I18:I19"/>
    <mergeCell ref="J18:J19"/>
    <mergeCell ref="K18:K19"/>
    <mergeCell ref="L18:L19"/>
    <mergeCell ref="M18:M19"/>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長史学</cp:lastModifiedBy>
  <cp:lastPrinted>2017-09-28T02:14:20Z</cp:lastPrinted>
  <dcterms:created xsi:type="dcterms:W3CDTF">2010-08-24T08:00:05Z</dcterms:created>
  <dcterms:modified xsi:type="dcterms:W3CDTF">2017-09-29T05:27:12Z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